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640" firstSheet="1" activeTab="2"/>
  </bookViews>
  <sheets>
    <sheet name="Лист1" sheetId="3" state="hidden" r:id="rId1"/>
    <sheet name="Отчет на сайт" sheetId="7" r:id="rId2"/>
    <sheet name="показатели" sheetId="8" r:id="rId3"/>
  </sheets>
  <definedNames>
    <definedName name="_xlnm.Print_Area" localSheetId="1">'Отчет на сайт'!$A$1:$AV$27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8" i="8" l="1"/>
  <c r="E85" i="8"/>
  <c r="H83" i="8"/>
  <c r="G83" i="8"/>
  <c r="F83" i="8"/>
  <c r="E83" i="8"/>
  <c r="D83" i="8"/>
  <c r="J83" i="8" s="1"/>
  <c r="C83" i="8"/>
  <c r="H80" i="8"/>
  <c r="H85" i="8" s="1"/>
  <c r="E80" i="8"/>
  <c r="D80" i="8"/>
  <c r="D85" i="8" s="1"/>
  <c r="C80" i="8"/>
  <c r="C85" i="8" s="1"/>
  <c r="H79" i="8"/>
  <c r="F79" i="8"/>
  <c r="F80" i="8" s="1"/>
  <c r="F85" i="8" s="1"/>
  <c r="E79" i="8"/>
  <c r="D79" i="8"/>
  <c r="C79" i="8"/>
  <c r="J79" i="8" s="1"/>
  <c r="G78" i="8"/>
  <c r="G79" i="8" s="1"/>
  <c r="G80" i="8" s="1"/>
  <c r="G85" i="8" s="1"/>
  <c r="G73" i="8"/>
  <c r="F73" i="8"/>
  <c r="E73" i="8"/>
  <c r="C73" i="8"/>
  <c r="H72" i="8"/>
  <c r="H73" i="8" s="1"/>
  <c r="G72" i="8"/>
  <c r="F72" i="8"/>
  <c r="E72" i="8"/>
  <c r="D72" i="8"/>
  <c r="D73" i="8" s="1"/>
  <c r="J73" i="8" s="1"/>
  <c r="C72" i="8"/>
  <c r="H68" i="8"/>
  <c r="G68" i="8"/>
  <c r="E68" i="8"/>
  <c r="D68" i="8"/>
  <c r="C68" i="8"/>
  <c r="J68" i="8" s="1"/>
  <c r="H67" i="8"/>
  <c r="G67" i="8"/>
  <c r="F67" i="8"/>
  <c r="F68" i="8" s="1"/>
  <c r="F75" i="8" s="1"/>
  <c r="E67" i="8"/>
  <c r="D67" i="8"/>
  <c r="C67" i="8"/>
  <c r="J67" i="8" s="1"/>
  <c r="H63" i="8"/>
  <c r="G63" i="8"/>
  <c r="F63" i="8"/>
  <c r="E63" i="8"/>
  <c r="J63" i="8" s="1"/>
  <c r="D63" i="8"/>
  <c r="C63" i="8"/>
  <c r="H57" i="8"/>
  <c r="G57" i="8"/>
  <c r="F57" i="8"/>
  <c r="E57" i="8"/>
  <c r="D57" i="8"/>
  <c r="J57" i="8" s="1"/>
  <c r="C57" i="8"/>
  <c r="H54" i="8"/>
  <c r="H75" i="8" s="1"/>
  <c r="G54" i="8"/>
  <c r="G75" i="8" s="1"/>
  <c r="F54" i="8"/>
  <c r="E54" i="8"/>
  <c r="E75" i="8" s="1"/>
  <c r="D54" i="8"/>
  <c r="D75" i="8" s="1"/>
  <c r="C54" i="8"/>
  <c r="J54" i="8" s="1"/>
  <c r="J75" i="8" s="1"/>
  <c r="H51" i="8"/>
  <c r="G51" i="8"/>
  <c r="F51" i="8"/>
  <c r="D51" i="8"/>
  <c r="C51" i="8"/>
  <c r="H49" i="8"/>
  <c r="G49" i="8"/>
  <c r="F49" i="8"/>
  <c r="E49" i="8"/>
  <c r="E51" i="8" s="1"/>
  <c r="D49" i="8"/>
  <c r="C49" i="8"/>
  <c r="H44" i="8"/>
  <c r="G44" i="8"/>
  <c r="F44" i="8"/>
  <c r="E44" i="8"/>
  <c r="D44" i="8"/>
  <c r="C44" i="8"/>
  <c r="J44" i="8" s="1"/>
  <c r="H39" i="8"/>
  <c r="G39" i="8"/>
  <c r="F39" i="8"/>
  <c r="D39" i="8"/>
  <c r="C39" i="8"/>
  <c r="H38" i="8"/>
  <c r="G38" i="8"/>
  <c r="F38" i="8"/>
  <c r="E38" i="8"/>
  <c r="E39" i="8" s="1"/>
  <c r="D38" i="8"/>
  <c r="C38" i="8"/>
  <c r="H34" i="8"/>
  <c r="D34" i="8"/>
  <c r="H33" i="8"/>
  <c r="G33" i="8"/>
  <c r="G34" i="8" s="1"/>
  <c r="D33" i="8"/>
  <c r="C33" i="8"/>
  <c r="C34" i="8" s="1"/>
  <c r="H32" i="8"/>
  <c r="G32" i="8"/>
  <c r="F32" i="8"/>
  <c r="F33" i="8" s="1"/>
  <c r="F34" i="8" s="1"/>
  <c r="E32" i="8"/>
  <c r="E33" i="8" s="1"/>
  <c r="E34" i="8" s="1"/>
  <c r="D32" i="8"/>
  <c r="C32" i="8"/>
  <c r="H29" i="8"/>
  <c r="F29" i="8"/>
  <c r="E29" i="8"/>
  <c r="D29" i="8"/>
  <c r="H28" i="8"/>
  <c r="G28" i="8"/>
  <c r="G29" i="8" s="1"/>
  <c r="F28" i="8"/>
  <c r="E28" i="8"/>
  <c r="D28" i="8"/>
  <c r="C28" i="8"/>
  <c r="C29" i="8" s="1"/>
  <c r="J29" i="8" s="1"/>
  <c r="G27" i="8"/>
  <c r="G24" i="8"/>
  <c r="G46" i="8" s="1"/>
  <c r="C24" i="8"/>
  <c r="G23" i="8"/>
  <c r="F23" i="8"/>
  <c r="F24" i="8" s="1"/>
  <c r="F46" i="8" s="1"/>
  <c r="C23" i="8"/>
  <c r="H21" i="8"/>
  <c r="H23" i="8" s="1"/>
  <c r="H24" i="8" s="1"/>
  <c r="H46" i="8" s="1"/>
  <c r="G21" i="8"/>
  <c r="F21" i="8"/>
  <c r="E21" i="8"/>
  <c r="E23" i="8" s="1"/>
  <c r="E24" i="8" s="1"/>
  <c r="E46" i="8" s="1"/>
  <c r="D21" i="8"/>
  <c r="D23" i="8" s="1"/>
  <c r="D24" i="8" s="1"/>
  <c r="D46" i="8" s="1"/>
  <c r="C21" i="8"/>
  <c r="H19" i="8"/>
  <c r="G19" i="8"/>
  <c r="G86" i="8" s="1"/>
  <c r="D19" i="8"/>
  <c r="C19" i="8"/>
  <c r="H17" i="8"/>
  <c r="G17" i="8"/>
  <c r="F17" i="8"/>
  <c r="E17" i="8"/>
  <c r="D17" i="8"/>
  <c r="C17" i="8"/>
  <c r="J17" i="8" s="1"/>
  <c r="J16" i="8"/>
  <c r="H14" i="8"/>
  <c r="G14" i="8"/>
  <c r="F14" i="8"/>
  <c r="E14" i="8"/>
  <c r="D14" i="8"/>
  <c r="C14" i="8"/>
  <c r="J14" i="8" s="1"/>
  <c r="J13" i="8"/>
  <c r="H11" i="8"/>
  <c r="G11" i="8"/>
  <c r="F11" i="8"/>
  <c r="F19" i="8" s="1"/>
  <c r="F86" i="8" s="1"/>
  <c r="D11" i="8"/>
  <c r="C11" i="8"/>
  <c r="H10" i="8"/>
  <c r="G10" i="8"/>
  <c r="F10" i="8"/>
  <c r="E10" i="8"/>
  <c r="E11" i="8" s="1"/>
  <c r="E19" i="8" s="1"/>
  <c r="D10" i="8"/>
  <c r="C10" i="8"/>
  <c r="J23" i="8" l="1"/>
  <c r="H86" i="8"/>
  <c r="J34" i="8"/>
  <c r="J39" i="8"/>
  <c r="E86" i="8"/>
  <c r="J11" i="8"/>
  <c r="D86" i="8"/>
  <c r="C46" i="8"/>
  <c r="J46" i="8"/>
  <c r="J10" i="8"/>
  <c r="J38" i="8"/>
  <c r="J49" i="8"/>
  <c r="J51" i="8" s="1"/>
  <c r="J72" i="8"/>
  <c r="C75" i="8"/>
  <c r="C86" i="8" s="1"/>
  <c r="J24" i="8"/>
  <c r="J28" i="8"/>
  <c r="J33" i="8"/>
  <c r="J80" i="8"/>
  <c r="J85" i="8" s="1"/>
  <c r="I87" i="3"/>
  <c r="I85" i="3"/>
  <c r="I75" i="3"/>
  <c r="I51" i="3"/>
  <c r="I46" i="3"/>
  <c r="I19" i="3"/>
  <c r="D87" i="3"/>
  <c r="E87" i="3"/>
  <c r="F87" i="3"/>
  <c r="G87" i="3"/>
  <c r="C87" i="3"/>
  <c r="C86" i="3"/>
  <c r="D85" i="3"/>
  <c r="E85" i="3"/>
  <c r="F85" i="3"/>
  <c r="G85" i="3"/>
  <c r="C85" i="3"/>
  <c r="D75" i="3"/>
  <c r="E75" i="3"/>
  <c r="F75" i="3"/>
  <c r="G75" i="3"/>
  <c r="C75" i="3"/>
  <c r="C51" i="3"/>
  <c r="E46" i="3"/>
  <c r="F46" i="3"/>
  <c r="G46" i="3"/>
  <c r="D46" i="3"/>
  <c r="C46" i="3"/>
  <c r="D19" i="3"/>
  <c r="E19" i="3"/>
  <c r="F19" i="3"/>
  <c r="G19" i="3"/>
  <c r="C19" i="3"/>
  <c r="G83" i="3"/>
  <c r="F83" i="3"/>
  <c r="E83" i="3"/>
  <c r="D83" i="3"/>
  <c r="C83" i="3"/>
  <c r="I83" i="3" s="1"/>
  <c r="F80" i="3"/>
  <c r="E80" i="3"/>
  <c r="G79" i="3"/>
  <c r="G80" i="3" s="1"/>
  <c r="F79" i="3"/>
  <c r="E79" i="3"/>
  <c r="D79" i="3"/>
  <c r="D80" i="3" s="1"/>
  <c r="C79" i="3"/>
  <c r="C80" i="3" s="1"/>
  <c r="G73" i="3"/>
  <c r="F73" i="3"/>
  <c r="C73" i="3"/>
  <c r="G72" i="3"/>
  <c r="F72" i="3"/>
  <c r="E72" i="3"/>
  <c r="E73" i="3" s="1"/>
  <c r="D72" i="3"/>
  <c r="D73" i="3" s="1"/>
  <c r="C72" i="3"/>
  <c r="G68" i="3"/>
  <c r="F68" i="3"/>
  <c r="C68" i="3"/>
  <c r="G67" i="3"/>
  <c r="F67" i="3"/>
  <c r="E67" i="3"/>
  <c r="E68" i="3" s="1"/>
  <c r="D67" i="3"/>
  <c r="D68" i="3" s="1"/>
  <c r="C67" i="3"/>
  <c r="G63" i="3"/>
  <c r="F63" i="3"/>
  <c r="E63" i="3"/>
  <c r="D63" i="3"/>
  <c r="C63" i="3"/>
  <c r="I63" i="3" s="1"/>
  <c r="G57" i="3"/>
  <c r="F57" i="3"/>
  <c r="E57" i="3"/>
  <c r="D57" i="3"/>
  <c r="C57" i="3"/>
  <c r="G54" i="3"/>
  <c r="F54" i="3"/>
  <c r="E54" i="3"/>
  <c r="D54" i="3"/>
  <c r="C54" i="3"/>
  <c r="G51" i="3"/>
  <c r="D51" i="3"/>
  <c r="G49" i="3"/>
  <c r="F49" i="3"/>
  <c r="F51" i="3" s="1"/>
  <c r="E49" i="3"/>
  <c r="E51" i="3" s="1"/>
  <c r="D49" i="3"/>
  <c r="C49" i="3"/>
  <c r="I49" i="3" s="1"/>
  <c r="G44" i="3"/>
  <c r="F44" i="3"/>
  <c r="E44" i="3"/>
  <c r="D44" i="3"/>
  <c r="I44" i="3" s="1"/>
  <c r="C44" i="3"/>
  <c r="G39" i="3"/>
  <c r="F39" i="3"/>
  <c r="C39" i="3"/>
  <c r="G38" i="3"/>
  <c r="F38" i="3"/>
  <c r="E38" i="3"/>
  <c r="E39" i="3" s="1"/>
  <c r="D38" i="3"/>
  <c r="D39" i="3" s="1"/>
  <c r="C38" i="3"/>
  <c r="G34" i="3"/>
  <c r="F34" i="3"/>
  <c r="C34" i="3"/>
  <c r="G33" i="3"/>
  <c r="F33" i="3"/>
  <c r="E33" i="3"/>
  <c r="E34" i="3" s="1"/>
  <c r="D33" i="3"/>
  <c r="D34" i="3" s="1"/>
  <c r="C33" i="3"/>
  <c r="G29" i="3"/>
  <c r="F29" i="3"/>
  <c r="C29" i="3"/>
  <c r="G28" i="3"/>
  <c r="F28" i="3"/>
  <c r="E28" i="3"/>
  <c r="E29" i="3" s="1"/>
  <c r="D28" i="3"/>
  <c r="D29" i="3" s="1"/>
  <c r="C28" i="3"/>
  <c r="G24" i="3"/>
  <c r="F24" i="3"/>
  <c r="C24" i="3"/>
  <c r="G23" i="3"/>
  <c r="F23" i="3"/>
  <c r="E23" i="3"/>
  <c r="E24" i="3" s="1"/>
  <c r="D23" i="3"/>
  <c r="D24" i="3" s="1"/>
  <c r="C23" i="3"/>
  <c r="G17" i="3"/>
  <c r="F17" i="3"/>
  <c r="E17" i="3"/>
  <c r="D17" i="3"/>
  <c r="C17" i="3"/>
  <c r="I17" i="3" s="1"/>
  <c r="I16" i="3"/>
  <c r="G14" i="3"/>
  <c r="F14" i="3"/>
  <c r="E14" i="3"/>
  <c r="D14" i="3"/>
  <c r="C14" i="3"/>
  <c r="I14" i="3" s="1"/>
  <c r="I13" i="3"/>
  <c r="F11" i="3"/>
  <c r="E11" i="3"/>
  <c r="G10" i="3"/>
  <c r="G11" i="3" s="1"/>
  <c r="F10" i="3"/>
  <c r="E10" i="3"/>
  <c r="D10" i="3"/>
  <c r="D11" i="3" s="1"/>
  <c r="C10" i="3"/>
  <c r="C11" i="3" s="1"/>
  <c r="J86" i="8" l="1"/>
  <c r="J19" i="8"/>
  <c r="J87" i="8" s="1"/>
  <c r="I80" i="3"/>
  <c r="I11" i="3"/>
  <c r="G86" i="3"/>
  <c r="I24" i="3"/>
  <c r="I29" i="3"/>
  <c r="I34" i="3"/>
  <c r="I39" i="3"/>
  <c r="I68" i="3"/>
  <c r="I73" i="3"/>
  <c r="D86" i="3"/>
  <c r="E86" i="3"/>
  <c r="F86" i="3"/>
  <c r="I23" i="3"/>
  <c r="I28" i="3"/>
  <c r="I33" i="3"/>
  <c r="I38" i="3"/>
  <c r="I57" i="3"/>
  <c r="I67" i="3"/>
  <c r="I72" i="3"/>
  <c r="I10" i="3"/>
  <c r="I79" i="3"/>
  <c r="I54" i="3"/>
</calcChain>
</file>

<file path=xl/sharedStrings.xml><?xml version="1.0" encoding="utf-8"?>
<sst xmlns="http://schemas.openxmlformats.org/spreadsheetml/2006/main" count="538" uniqueCount="224">
  <si>
    <t>Показатели</t>
  </si>
  <si>
    <t xml:space="preserve"> годового мониторинга качества финансового менеджмента, осуществляемого главными администраторами средств бюджета</t>
  </si>
  <si>
    <t>п/п</t>
  </si>
  <si>
    <t>Наименование показателя</t>
  </si>
  <si>
    <t>Оценка</t>
  </si>
  <si>
    <t>Комментарий</t>
  </si>
  <si>
    <t>1. Бюджетное  планирование</t>
  </si>
  <si>
    <t>1.1.</t>
  </si>
  <si>
    <t>P  = Sp / S x 100, где:</t>
  </si>
  <si>
    <t>Sp – объем бюджетных ассигнований ГАБС, формируемых в рамках муниципальных программ, на конец отчетного периода;</t>
  </si>
  <si>
    <t>S – общий объем бюджетных ассигнований ГАБС на конец отчетного периода</t>
  </si>
  <si>
    <r>
      <t>E(P</t>
    </r>
    <r>
      <rPr>
        <vertAlign val="subscript"/>
        <sz val="11"/>
        <color theme="1"/>
        <rFont val="Times New Roman"/>
        <family val="1"/>
        <charset val="204"/>
      </rPr>
      <t xml:space="preserve">) = </t>
    </r>
    <r>
      <rPr>
        <sz val="11"/>
        <color theme="1"/>
        <rFont val="Times New Roman"/>
        <family val="1"/>
        <charset val="204"/>
      </rPr>
      <t xml:space="preserve">5, если P ≥ 90, </t>
    </r>
  </si>
  <si>
    <r>
      <t>E(P</t>
    </r>
    <r>
      <rPr>
        <vertAlign val="subscript"/>
        <sz val="11"/>
        <color theme="1"/>
        <rFont val="Times New Roman"/>
        <family val="1"/>
        <charset val="204"/>
      </rPr>
      <t xml:space="preserve">)  = </t>
    </r>
    <r>
      <rPr>
        <sz val="11"/>
        <color theme="1"/>
        <rFont val="Times New Roman"/>
        <family val="1"/>
        <charset val="204"/>
      </rPr>
      <t xml:space="preserve">3, если P </t>
    </r>
    <r>
      <rPr>
        <vertAlign val="subscript"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≤ 50  &lt; 90, </t>
    </r>
  </si>
  <si>
    <r>
      <t>E(P</t>
    </r>
    <r>
      <rPr>
        <vertAlign val="subscript"/>
        <sz val="11"/>
        <color theme="1"/>
        <rFont val="Times New Roman"/>
        <family val="1"/>
        <charset val="204"/>
      </rPr>
      <t xml:space="preserve">) = </t>
    </r>
    <r>
      <rPr>
        <sz val="11"/>
        <color theme="1"/>
        <rFont val="Times New Roman"/>
        <family val="1"/>
        <charset val="204"/>
      </rPr>
      <t>1, если P  ≤</t>
    </r>
    <r>
      <rPr>
        <vertAlign val="subscript"/>
        <sz val="11"/>
        <color theme="1"/>
        <rFont val="Times New Roman"/>
        <family val="1"/>
        <charset val="204"/>
      </rPr>
      <t xml:space="preserve">. </t>
    </r>
    <r>
      <rPr>
        <sz val="11"/>
        <color theme="1"/>
        <rFont val="Times New Roman"/>
        <family val="1"/>
        <charset val="204"/>
      </rPr>
      <t xml:space="preserve"> 30 &lt; 50,</t>
    </r>
  </si>
  <si>
    <r>
      <t>E(P</t>
    </r>
    <r>
      <rPr>
        <vertAlign val="subscript"/>
        <sz val="11"/>
        <color theme="1"/>
        <rFont val="Times New Roman"/>
        <family val="1"/>
        <charset val="204"/>
      </rPr>
      <t xml:space="preserve">) = </t>
    </r>
    <r>
      <rPr>
        <sz val="11"/>
        <color theme="1"/>
        <rFont val="Times New Roman"/>
        <family val="1"/>
        <charset val="204"/>
      </rPr>
      <t>0</t>
    </r>
    <r>
      <rPr>
        <vertAlign val="subscript"/>
        <sz val="11"/>
        <color theme="1"/>
        <rFont val="Times New Roman"/>
        <family val="1"/>
        <charset val="204"/>
      </rPr>
      <t xml:space="preserve"> , </t>
    </r>
    <r>
      <rPr>
        <sz val="11"/>
        <color theme="1"/>
        <rFont val="Times New Roman"/>
        <family val="1"/>
        <charset val="204"/>
      </rPr>
      <t>если P &lt; 30</t>
    </r>
  </si>
  <si>
    <t>позитивно расценивается рост доли бюджетных ассигнований, представленных в программном виде, по каждому ГАБС.</t>
  </si>
  <si>
    <t>1.2.</t>
  </si>
  <si>
    <r>
      <t>E(Р</t>
    </r>
    <r>
      <rPr>
        <vertAlign val="subscript"/>
        <sz val="11"/>
        <color theme="1"/>
        <rFont val="Times New Roman"/>
        <family val="1"/>
        <charset val="204"/>
      </rPr>
      <t xml:space="preserve">) </t>
    </r>
    <r>
      <rPr>
        <sz val="11"/>
        <color theme="1"/>
        <rFont val="Times New Roman"/>
        <family val="1"/>
        <charset val="204"/>
      </rPr>
      <t>=1, если Р= 0,</t>
    </r>
  </si>
  <si>
    <r>
      <t>E (Р</t>
    </r>
    <r>
      <rPr>
        <vertAlign val="subscript"/>
        <sz val="11"/>
        <color theme="1"/>
        <rFont val="Times New Roman"/>
        <family val="1"/>
        <charset val="204"/>
      </rPr>
      <t>)</t>
    </r>
    <r>
      <rPr>
        <sz val="11"/>
        <color theme="1"/>
        <rFont val="Times New Roman"/>
        <family val="1"/>
        <charset val="204"/>
      </rPr>
      <t xml:space="preserve"> = 0,5, если Р</t>
    </r>
    <r>
      <rPr>
        <vertAlign val="subscript"/>
        <sz val="11"/>
        <color theme="1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≤3,</t>
    </r>
  </si>
  <si>
    <r>
      <t>E (Р</t>
    </r>
    <r>
      <rPr>
        <vertAlign val="subscript"/>
        <sz val="11"/>
        <color theme="1"/>
        <rFont val="Times New Roman"/>
        <family val="1"/>
        <charset val="204"/>
      </rPr>
      <t>)</t>
    </r>
    <r>
      <rPr>
        <sz val="11"/>
        <color theme="1"/>
        <rFont val="Times New Roman"/>
        <family val="1"/>
        <charset val="204"/>
      </rPr>
      <t xml:space="preserve"> = 0, если Р</t>
    </r>
    <r>
      <rPr>
        <vertAlign val="subscript"/>
        <sz val="11"/>
        <color theme="1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&gt;3</t>
    </r>
  </si>
  <si>
    <t>большое количество уведомлений об изменении сводной бюджетной росписи бюджета и лимитов бюджетных обязательств свидетельствует о низком качестве работы ГАБС по финансовому планированию.</t>
  </si>
  <si>
    <t>Целевым ориентиром для ГАБС является значение показателя, равное 0.</t>
  </si>
  <si>
    <t>1.3.</t>
  </si>
  <si>
    <t>Своевременность представления ГАБС в Финансовое управление  обоснований бюджетных ассигнований на очередной финансовый год и на плановый период</t>
  </si>
  <si>
    <r>
      <t>E(Р</t>
    </r>
    <r>
      <rPr>
        <vertAlign val="subscript"/>
        <sz val="11"/>
        <color theme="1"/>
        <rFont val="Times New Roman"/>
        <family val="1"/>
        <charset val="204"/>
      </rPr>
      <t xml:space="preserve"> )</t>
    </r>
    <r>
      <rPr>
        <sz val="11"/>
        <color theme="1"/>
        <rFont val="Times New Roman"/>
        <family val="1"/>
        <charset val="204"/>
      </rPr>
      <t>=0, если Р= 5,</t>
    </r>
  </si>
  <si>
    <r>
      <t>E (Р</t>
    </r>
    <r>
      <rPr>
        <vertAlign val="subscript"/>
        <sz val="11"/>
        <color theme="1"/>
        <rFont val="Times New Roman"/>
        <family val="1"/>
        <charset val="204"/>
      </rPr>
      <t xml:space="preserve"> )</t>
    </r>
    <r>
      <rPr>
        <sz val="11"/>
        <color theme="1"/>
        <rFont val="Times New Roman"/>
        <family val="1"/>
        <charset val="204"/>
      </rPr>
      <t>=1, если Р= 4,</t>
    </r>
  </si>
  <si>
    <r>
      <t>E(Р</t>
    </r>
    <r>
      <rPr>
        <vertAlign val="subscript"/>
        <sz val="11"/>
        <color theme="1"/>
        <rFont val="Times New Roman"/>
        <family val="1"/>
        <charset val="204"/>
      </rPr>
      <t xml:space="preserve"> )</t>
    </r>
    <r>
      <rPr>
        <sz val="11"/>
        <color theme="1"/>
        <rFont val="Times New Roman"/>
        <family val="1"/>
        <charset val="204"/>
      </rPr>
      <t>=2, если Р= 3,</t>
    </r>
  </si>
  <si>
    <r>
      <t>E (Р</t>
    </r>
    <r>
      <rPr>
        <vertAlign val="subscript"/>
        <sz val="11"/>
        <color theme="1"/>
        <rFont val="Times New Roman"/>
        <family val="1"/>
        <charset val="204"/>
      </rPr>
      <t xml:space="preserve">) = </t>
    </r>
    <r>
      <rPr>
        <sz val="11"/>
        <color theme="1"/>
        <rFont val="Times New Roman"/>
        <family val="1"/>
        <charset val="204"/>
      </rPr>
      <t>3, если Р= 2,</t>
    </r>
  </si>
  <si>
    <r>
      <t>E (Р</t>
    </r>
    <r>
      <rPr>
        <vertAlign val="subscript"/>
        <sz val="11"/>
        <color theme="1"/>
        <rFont val="Times New Roman"/>
        <family val="1"/>
        <charset val="204"/>
      </rPr>
      <t xml:space="preserve">) </t>
    </r>
    <r>
      <rPr>
        <sz val="11"/>
        <color theme="1"/>
        <rFont val="Times New Roman"/>
        <family val="1"/>
        <charset val="204"/>
      </rPr>
      <t>= 4, если Р= 1,</t>
    </r>
  </si>
  <si>
    <r>
      <t>E (Р</t>
    </r>
    <r>
      <rPr>
        <vertAlign val="subscript"/>
        <sz val="11"/>
        <color theme="1"/>
        <rFont val="Times New Roman"/>
        <family val="1"/>
        <charset val="204"/>
      </rPr>
      <t xml:space="preserve">) </t>
    </r>
    <r>
      <rPr>
        <sz val="11"/>
        <color theme="1"/>
        <rFont val="Times New Roman"/>
        <family val="1"/>
        <charset val="204"/>
      </rPr>
      <t>=5, если Р= 0</t>
    </r>
  </si>
  <si>
    <t>2. Исполнение бюджета</t>
  </si>
  <si>
    <t>2.1.</t>
  </si>
  <si>
    <t>Исполнение бюджетных ассигнований на конец отчетного года</t>
  </si>
  <si>
    <r>
      <t>E (Р</t>
    </r>
    <r>
      <rPr>
        <vertAlign val="subscript"/>
        <sz val="11"/>
        <color theme="1"/>
        <rFont val="Times New Roman"/>
        <family val="1"/>
        <charset val="204"/>
      </rPr>
      <t xml:space="preserve">) </t>
    </r>
    <r>
      <rPr>
        <sz val="11"/>
        <color theme="1"/>
        <rFont val="Times New Roman"/>
        <family val="1"/>
        <charset val="204"/>
      </rPr>
      <t xml:space="preserve"> = 1, если Р</t>
    </r>
    <r>
      <rPr>
        <vertAlign val="subscript"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&gt; 95,</t>
    </r>
  </si>
  <si>
    <r>
      <t>E (Р)= 0,5, если 90&lt; Р</t>
    </r>
    <r>
      <rPr>
        <vertAlign val="subscript"/>
        <sz val="11"/>
        <color theme="1"/>
        <rFont val="Times New Roman"/>
        <family val="1"/>
        <charset val="204"/>
      </rPr>
      <t xml:space="preserve"> .</t>
    </r>
    <r>
      <rPr>
        <sz val="11"/>
        <color theme="1"/>
        <rFont val="Times New Roman"/>
        <family val="1"/>
        <charset val="204"/>
      </rPr>
      <t>≤95,</t>
    </r>
  </si>
  <si>
    <r>
      <t>E (Р</t>
    </r>
    <r>
      <rPr>
        <vertAlign val="subscript"/>
        <sz val="11"/>
        <color theme="1"/>
        <rFont val="Times New Roman"/>
        <family val="1"/>
        <charset val="204"/>
      </rPr>
      <t>)</t>
    </r>
    <r>
      <rPr>
        <sz val="11"/>
        <color theme="1"/>
        <rFont val="Times New Roman"/>
        <family val="1"/>
        <charset val="204"/>
      </rPr>
      <t xml:space="preserve"> = 0, если Р</t>
    </r>
    <r>
      <rPr>
        <vertAlign val="subscript"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≤90</t>
    </r>
  </si>
  <si>
    <t>показатель позволяет оценить исполнение бюджетных ассигнований (лимитов бюджетных обязательств) на конец отчетного финансового года.</t>
  </si>
  <si>
    <t>Целевым ориентиром для ГАБС является значение показателя, более 95%.</t>
  </si>
  <si>
    <t>2.2.</t>
  </si>
  <si>
    <t>Полнота использования межбюджетных трансфертов из федерального (краевого) бюджета на конец отчетного периода (с учетом отраслевой особенности ГАБС)</t>
  </si>
  <si>
    <r>
      <t>E(Р</t>
    </r>
    <r>
      <rPr>
        <vertAlign val="subscript"/>
        <sz val="11"/>
        <color theme="1"/>
        <rFont val="Times New Roman"/>
        <family val="1"/>
        <charset val="204"/>
      </rPr>
      <t>)</t>
    </r>
    <r>
      <rPr>
        <sz val="11"/>
        <color theme="1"/>
        <rFont val="Times New Roman"/>
        <family val="1"/>
        <charset val="204"/>
      </rPr>
      <t xml:space="preserve"> = 0,5, если 90 &lt; Р</t>
    </r>
    <r>
      <rPr>
        <vertAlign val="subscript"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&lt;95,</t>
    </r>
  </si>
  <si>
    <r>
      <t>E (Р</t>
    </r>
    <r>
      <rPr>
        <vertAlign val="subscript"/>
        <sz val="11"/>
        <color theme="1"/>
        <rFont val="Times New Roman"/>
        <family val="1"/>
        <charset val="204"/>
      </rPr>
      <t>)</t>
    </r>
    <r>
      <rPr>
        <sz val="11"/>
        <color theme="1"/>
        <rFont val="Times New Roman"/>
        <family val="1"/>
        <charset val="204"/>
      </rPr>
      <t xml:space="preserve"> = 0, если Р</t>
    </r>
    <r>
      <rPr>
        <vertAlign val="subscript"/>
        <sz val="11"/>
        <color theme="1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>≤90</t>
    </r>
  </si>
  <si>
    <t>показатель позволяет оценить полноту и своевременность использования межбюджетных трансфертов из федерального (краевого) бюджета на конец отчетного финансового года.</t>
  </si>
  <si>
    <t>2.3.</t>
  </si>
  <si>
    <t xml:space="preserve">Эффективность управления просроченной кредиторской задолженностью </t>
  </si>
  <si>
    <t>K - объем просроченной кредиторской задолженности по состоянию на 1 января года, следующего за отчетным;</t>
  </si>
  <si>
    <t>E(P) = 1, если P &lt; 0,5,</t>
  </si>
  <si>
    <t>E(P) = 0,6, если 0,5 ≤ P &lt; 10,</t>
  </si>
  <si>
    <t>E(P) = 0,3, если 10 ≤ P &lt; 20,</t>
  </si>
  <si>
    <t>E(P) = 0, если P ≥ 20</t>
  </si>
  <si>
    <t>показатель позволяет оценить деятельность ГАБС по недопущению возникновения кредиторской задолженности.</t>
  </si>
  <si>
    <t>2.4.</t>
  </si>
  <si>
    <t>Управление кредиторской задолженностью</t>
  </si>
  <si>
    <t>Кr – объем просроченной кредиторской задолженности ГАБС на конец отчетного периода;</t>
  </si>
  <si>
    <r>
      <t>Кr</t>
    </r>
    <r>
      <rPr>
        <vertAlign val="sub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– объем просроченной кредиторской задолженности ГАБС на начало отчетного финансового года</t>
    </r>
  </si>
  <si>
    <r>
      <t>E(P</t>
    </r>
    <r>
      <rPr>
        <vertAlign val="subscript"/>
        <sz val="11"/>
        <color theme="1"/>
        <rFont val="Times New Roman"/>
        <family val="1"/>
        <charset val="204"/>
      </rPr>
      <t xml:space="preserve">) = </t>
    </r>
    <r>
      <rPr>
        <sz val="11"/>
        <color theme="1"/>
        <rFont val="Times New Roman"/>
        <family val="1"/>
        <charset val="204"/>
      </rPr>
      <t xml:space="preserve">0, если P &gt; 90, </t>
    </r>
  </si>
  <si>
    <r>
      <t>E(P</t>
    </r>
    <r>
      <rPr>
        <vertAlign val="subscript"/>
        <sz val="11"/>
        <color theme="1"/>
        <rFont val="Times New Roman"/>
        <family val="1"/>
        <charset val="204"/>
      </rPr>
      <t>)  =</t>
    </r>
    <r>
      <rPr>
        <sz val="11"/>
        <color theme="1"/>
        <rFont val="Times New Roman"/>
        <family val="1"/>
        <charset val="204"/>
      </rPr>
      <t xml:space="preserve">1, если 70&lt;P </t>
    </r>
    <r>
      <rPr>
        <vertAlign val="subscript"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≤ 90, </t>
    </r>
  </si>
  <si>
    <r>
      <t>E(P</t>
    </r>
    <r>
      <rPr>
        <vertAlign val="subscript"/>
        <sz val="11"/>
        <color theme="1"/>
        <rFont val="Times New Roman"/>
        <family val="1"/>
        <charset val="204"/>
      </rPr>
      <t xml:space="preserve">) = </t>
    </r>
    <r>
      <rPr>
        <sz val="11"/>
        <color theme="1"/>
        <rFont val="Times New Roman"/>
        <family val="1"/>
        <charset val="204"/>
      </rPr>
      <t xml:space="preserve">2, если 50&lt;P </t>
    </r>
    <r>
      <rPr>
        <vertAlign val="subscript"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≤ 70,</t>
    </r>
  </si>
  <si>
    <r>
      <t>E(P</t>
    </r>
    <r>
      <rPr>
        <vertAlign val="subscript"/>
        <sz val="11"/>
        <color theme="1"/>
        <rFont val="Times New Roman"/>
        <family val="1"/>
        <charset val="204"/>
      </rPr>
      <t xml:space="preserve">) = </t>
    </r>
    <r>
      <rPr>
        <sz val="11"/>
        <color theme="1"/>
        <rFont val="Times New Roman"/>
        <family val="1"/>
        <charset val="204"/>
      </rPr>
      <t xml:space="preserve">3, если 30&lt;P </t>
    </r>
    <r>
      <rPr>
        <vertAlign val="subscript"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≤ 50,</t>
    </r>
  </si>
  <si>
    <r>
      <t>E(P</t>
    </r>
    <r>
      <rPr>
        <vertAlign val="subscript"/>
        <sz val="11"/>
        <color theme="1"/>
        <rFont val="Times New Roman"/>
        <family val="1"/>
        <charset val="204"/>
      </rPr>
      <t xml:space="preserve">) = </t>
    </r>
    <r>
      <rPr>
        <sz val="11"/>
        <color theme="1"/>
        <rFont val="Times New Roman"/>
        <family val="1"/>
        <charset val="204"/>
      </rPr>
      <t xml:space="preserve">4, если 0&lt;P </t>
    </r>
    <r>
      <rPr>
        <vertAlign val="subscript"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≤ 30,</t>
    </r>
  </si>
  <si>
    <t>(P) = 5, если P=0</t>
  </si>
  <si>
    <t>Целевым ориентиром для ГАБС является значение показателя 0.</t>
  </si>
  <si>
    <t>2.5.</t>
  </si>
  <si>
    <t>Qz – количество фактов несоблюдения главным администратором правил планирования закупок на финансовое обеспечение деятельности ГАБС</t>
  </si>
  <si>
    <t>показатель отражает качество финансовой дисциплины ГАБС в сфере закупок, а также надежность внутреннего финансового контроля ГАБС в отношении расходов на финансовое обеспечение деятельности ГАБС.</t>
  </si>
  <si>
    <t>3. Учет и отчетность</t>
  </si>
  <si>
    <t>3.1.</t>
  </si>
  <si>
    <t xml:space="preserve">Соблюдение установленных Финансовым управлением сроков представления ГАБС годовой отчетности </t>
  </si>
  <si>
    <r>
      <t>E(Р</t>
    </r>
    <r>
      <rPr>
        <vertAlign val="subscript"/>
        <sz val="11"/>
        <color theme="1"/>
        <rFont val="Times New Roman"/>
        <family val="1"/>
        <charset val="204"/>
      </rPr>
      <t>)</t>
    </r>
    <r>
      <rPr>
        <sz val="11"/>
        <color theme="1"/>
        <rFont val="Times New Roman"/>
        <family val="1"/>
        <charset val="204"/>
      </rPr>
      <t xml:space="preserve"> = 1, в случае своевременного представления в Финансовое управление годовой отчетности.</t>
    </r>
  </si>
  <si>
    <r>
      <t>E (Р</t>
    </r>
    <r>
      <rPr>
        <vertAlign val="subscript"/>
        <sz val="11"/>
        <color theme="1"/>
        <rFont val="Times New Roman"/>
        <family val="1"/>
        <charset val="204"/>
      </rPr>
      <t xml:space="preserve">) </t>
    </r>
    <r>
      <rPr>
        <sz val="11"/>
        <color theme="1"/>
        <rFont val="Times New Roman"/>
        <family val="1"/>
        <charset val="204"/>
      </rPr>
      <t>= 0, в случае несвоевременного представления годовой отчетности</t>
    </r>
  </si>
  <si>
    <t xml:space="preserve">показатель отражает своевременность представления отчета и уровень качества его подготовки. </t>
  </si>
  <si>
    <t xml:space="preserve">Целевым ориентиром для ГАБС является значение показателя, равное 1. </t>
  </si>
  <si>
    <t>4. Контроль и аудит</t>
  </si>
  <si>
    <t>4.1.</t>
  </si>
  <si>
    <t>Наличие представлений и (или) предписаний в отношении ГАБС по фактам выявленных нарушений по результатам проверок органов внутреннего государственного (муниципального) финансового контроля, внешнего государственного (муниципального)  финансового контроля</t>
  </si>
  <si>
    <r>
      <t>E (P)= 1, если</t>
    </r>
    <r>
      <rPr>
        <sz val="11"/>
        <color rgb="FF000000"/>
        <rFont val="Times New Roman"/>
        <family val="1"/>
        <charset val="204"/>
      </rPr>
      <t xml:space="preserve"> по результатам проверок органов финансового контроля, не выявлено фактов нарушений.</t>
    </r>
  </si>
  <si>
    <r>
      <t xml:space="preserve">E (P) = 0, если присутствуют </t>
    </r>
    <r>
      <rPr>
        <sz val="11"/>
        <color rgb="FF000000"/>
        <rFont val="Times New Roman"/>
        <family val="1"/>
        <charset val="204"/>
      </rPr>
      <t>предписания по фактам выявленных нарушений по результатам проверок органов финансового контроля</t>
    </r>
  </si>
  <si>
    <r>
      <t xml:space="preserve">положительное значение показателя свидетельствует об отсутствии нарушений при осуществлении органами </t>
    </r>
    <r>
      <rPr>
        <sz val="11"/>
        <color rgb="FF000000"/>
        <rFont val="Times New Roman"/>
        <family val="1"/>
        <charset val="204"/>
      </rPr>
      <t>финансового контроля проверок</t>
    </r>
  </si>
  <si>
    <t>4.2.</t>
  </si>
  <si>
    <r>
      <t>E(Р</t>
    </r>
    <r>
      <rPr>
        <vertAlign val="subscript"/>
        <sz val="11"/>
        <color theme="1"/>
        <rFont val="Times New Roman"/>
        <family val="1"/>
        <charset val="204"/>
      </rPr>
      <t>)</t>
    </r>
    <r>
      <rPr>
        <sz val="11"/>
        <color theme="1"/>
        <rFont val="Times New Roman"/>
        <family val="1"/>
        <charset val="204"/>
      </rPr>
      <t>=0, если Р= 5,</t>
    </r>
  </si>
  <si>
    <r>
      <t>E(Р</t>
    </r>
    <r>
      <rPr>
        <vertAlign val="subscript"/>
        <sz val="11"/>
        <color theme="1"/>
        <rFont val="Times New Roman"/>
        <family val="1"/>
        <charset val="204"/>
      </rPr>
      <t>)</t>
    </r>
    <r>
      <rPr>
        <sz val="11"/>
        <color theme="1"/>
        <rFont val="Times New Roman"/>
        <family val="1"/>
        <charset val="204"/>
      </rPr>
      <t>=2, если Р= 3,</t>
    </r>
  </si>
  <si>
    <t>положительное значение показателя свидетельствует о соблюдении ГАБС сроков предоставления сведений, необходимых для расчета показателей мониторинга качества финансового менеджмента в Финансовое управление.</t>
  </si>
  <si>
    <t>4.3.</t>
  </si>
  <si>
    <t>E(P) =1, если правовой акт полностью соответствует требованиям;</t>
  </si>
  <si>
    <t xml:space="preserve">E (P)= 0, если правовой акт не утвержден или не соответствует требованиям  </t>
  </si>
  <si>
    <t>Целевым ориентиром для ГАБС является значение показателя, равное 1.</t>
  </si>
  <si>
    <t>4.4.</t>
  </si>
  <si>
    <t xml:space="preserve">Осуществление контроля за выполнением муниципального задания подведомственными учреждениями </t>
  </si>
  <si>
    <t>KY(100) – количество подведомственных учреждений итоговая оценка выполнения муниципального задания которых в отчетном году составляет 100%;</t>
  </si>
  <si>
    <t>KY – количество подведомственных учреждений, которым установлены муниципальные задания в отчетном году</t>
  </si>
  <si>
    <r>
      <t>E(Р</t>
    </r>
    <r>
      <rPr>
        <vertAlign val="subscript"/>
        <sz val="11"/>
        <color theme="1"/>
        <rFont val="Times New Roman"/>
        <family val="1"/>
        <charset val="204"/>
      </rPr>
      <t xml:space="preserve">) </t>
    </r>
    <r>
      <rPr>
        <sz val="11"/>
        <color theme="1"/>
        <rFont val="Times New Roman"/>
        <family val="1"/>
        <charset val="204"/>
      </rPr>
      <t xml:space="preserve"> = 1, если Р=100,</t>
    </r>
  </si>
  <si>
    <r>
      <t>E(Р</t>
    </r>
    <r>
      <rPr>
        <vertAlign val="subscript"/>
        <sz val="11"/>
        <color theme="1"/>
        <rFont val="Times New Roman"/>
        <family val="1"/>
        <charset val="204"/>
      </rPr>
      <t>)</t>
    </r>
    <r>
      <rPr>
        <sz val="11"/>
        <color theme="1"/>
        <rFont val="Times New Roman"/>
        <family val="1"/>
        <charset val="204"/>
      </rPr>
      <t xml:space="preserve"> = 0,5, если 90&lt; Р</t>
    </r>
    <r>
      <rPr>
        <vertAlign val="subscript"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&lt;100;</t>
    </r>
  </si>
  <si>
    <r>
      <t>E(Р</t>
    </r>
    <r>
      <rPr>
        <vertAlign val="subscript"/>
        <sz val="11"/>
        <color theme="1"/>
        <rFont val="Times New Roman"/>
        <family val="1"/>
        <charset val="204"/>
      </rPr>
      <t>)</t>
    </r>
    <r>
      <rPr>
        <sz val="11"/>
        <color theme="1"/>
        <rFont val="Times New Roman"/>
        <family val="1"/>
        <charset val="204"/>
      </rPr>
      <t xml:space="preserve"> = 0, если Р</t>
    </r>
    <r>
      <rPr>
        <vertAlign val="subscript"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≤90;</t>
    </r>
  </si>
  <si>
    <t>позитивно расценивается деятельность ГАБС по мониторингу выполнения муниципальных заданий.</t>
  </si>
  <si>
    <t>Целевым ориентиром для ГАБС является выполнение всеми подведомственными учреждениями муниципальных заданий на 100%.</t>
  </si>
  <si>
    <t>4.5.</t>
  </si>
  <si>
    <t>Доля контрольных мероприятий, по которым выявленные нарушения не устранены</t>
  </si>
  <si>
    <t>q – количество контрольных мероприятий (с учетом результатов контрольных мероприятий органов внутреннего государственного (муниципального) финансового контроля и внешнего государственного (муниципального) финансового контроля), по которым выявленные нарушения не устранены и по которым наступил срок исполнения требования по устранению выявленных нарушений;</t>
  </si>
  <si>
    <t>Q – количество проведенных контрольных мероприятий в отношении ГАБС</t>
  </si>
  <si>
    <r>
      <t>Если Q = 0, тогда Р</t>
    </r>
    <r>
      <rPr>
        <vertAlign val="subscript"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= 0</t>
    </r>
  </si>
  <si>
    <r>
      <t>Е(Р) =  1, если Р</t>
    </r>
    <r>
      <rPr>
        <vertAlign val="subscript"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= 0,</t>
    </r>
  </si>
  <si>
    <r>
      <t>Е(Р) =  0,5, если 0&lt;Р</t>
    </r>
    <r>
      <rPr>
        <vertAlign val="subscript"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≤ 25,</t>
    </r>
  </si>
  <si>
    <r>
      <t xml:space="preserve">Е(Р) </t>
    </r>
    <r>
      <rPr>
        <vertAlign val="subscript"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= 0, если Р</t>
    </r>
    <r>
      <rPr>
        <vertAlign val="subscript"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&gt; 25</t>
    </r>
  </si>
  <si>
    <t>Негативно расценивается наличие фактов не устранения нарушений.</t>
  </si>
  <si>
    <t>5. Качество управления активами</t>
  </si>
  <si>
    <t>5.1.</t>
  </si>
  <si>
    <t>Кснх – количество контрольных мероприятий (с учетом результатов контрольных мероприятий органов внутреннего государственного (муниципального) финансового контроля и внешнего государственного (муниципального) финансового контроля), в ходе которых выявлены случаи недостач, хищений денежных средств и материальных ценностей за отчетный период,</t>
  </si>
  <si>
    <t xml:space="preserve">Квкм – количество контрольных мероприятий в отношении ГАБС, проведенных в отчетном периоде </t>
  </si>
  <si>
    <r>
      <t xml:space="preserve">Е(Р) </t>
    </r>
    <r>
      <rPr>
        <vertAlign val="subscript"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=  1, если Р= 0,</t>
    </r>
  </si>
  <si>
    <r>
      <t xml:space="preserve">Е(Р) </t>
    </r>
    <r>
      <rPr>
        <vertAlign val="subscript"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=  0,5, если 0&lt;Р≤ 25,</t>
    </r>
  </si>
  <si>
    <t>негативно расценивается наличие фактов недостач и хищений.</t>
  </si>
  <si>
    <t>Ориентиром для ГАБС является отсутствие недостач и хищений.</t>
  </si>
  <si>
    <t>5.2.</t>
  </si>
  <si>
    <t>Нарушения при управлении и распоряжении муниципальной собственностью</t>
  </si>
  <si>
    <t>Qsob – количество фактов выявленных нарушений (с учетом результатов контрольных мероприятий органов внутреннего государственного (муниципального) финансового контроля и внешнего государственного (муниципального) финансового контроля) при управлении и распоряжении муниципальной собственностью, допущенных ГАБС</t>
  </si>
  <si>
    <t>E(P) = 0, если направлены предписания (представления) по грубым нарушениям при управлении и распоряжении муниципальной собственностью;</t>
  </si>
  <si>
    <t>E(P) = 1, если нарушений не выявлено.</t>
  </si>
  <si>
    <t>Негативно расценивается наличие фактов нарушений при управлении и распоряжении муниципальной собственностью.</t>
  </si>
  <si>
    <t>Ориентиром для ГАБС является отсутствие нарушений при управлении и распоряжении муниципальной собственностью.</t>
  </si>
  <si>
    <t>E(Р) = 0, если постановления о назначении административного наказания вступили в силу;</t>
  </si>
  <si>
    <t>E(Р) = 1, если нарушений не выявлено.</t>
  </si>
  <si>
    <t>Наличие недостач и хищений денежных средств и  материальных ценностей</t>
  </si>
  <si>
    <t>Оценка значения показателя качества</t>
  </si>
  <si>
    <t>Удельный вес показателя</t>
  </si>
  <si>
    <t>АКМР</t>
  </si>
  <si>
    <t>Культ</t>
  </si>
  <si>
    <t>Образ</t>
  </si>
  <si>
    <t>Управл.Оссора</t>
  </si>
  <si>
    <t>Финуправл</t>
  </si>
  <si>
    <t>Удельный вес показателей</t>
  </si>
  <si>
    <t>тыс. рублей</t>
  </si>
  <si>
    <t>Доля бюджетных ассигнований ГАБС, формируемых в рамках муниципальных программ, в общем объеме расходов ГАБС</t>
  </si>
  <si>
    <t>количество изменений в решение о бюджете в ходе исполнения бюджета, подготовленных по инициативе ГАБС (без учета поступлений из федерального (краевого) бюджета; изменений бюджетной классификации в соответствии с приказом Министерства финансов Российской Федерации)</t>
  </si>
  <si>
    <t>количество дней отклонения от даты представления ГАБС в Финансовое управление обоснований</t>
  </si>
  <si>
    <t>Оценка качества по направлению</t>
  </si>
  <si>
    <t>кассовое исполнение расходов по ГАБС на конец отчетного года</t>
  </si>
  <si>
    <t>объем бюджетных ассигнований по ГАБС за отчетный финансовый год по сводной бюджетной росписи</t>
  </si>
  <si>
    <t>Кассовое исполнение расходов на конец отчетного года по межбюджетным трансфертам из федерального (краевого) бюджета по ГАБС;</t>
  </si>
  <si>
    <t>Объем межбюджетных трансфертов из федерального (краевого) бюджета в соответствии со сводной бюджетной росписью бюджета на конец отчетного года по ГАБС</t>
  </si>
  <si>
    <t>E - кассовое исполнение расходов ГАБС в отчетном финансовом году</t>
  </si>
  <si>
    <t>Количество постановлений о назначении административного наказания</t>
  </si>
  <si>
    <t>Да</t>
  </si>
  <si>
    <t>Нет</t>
  </si>
  <si>
    <t>количество дней отклонения от даты представления ГАБС в Финансовое управление сведений, необходимых для расчета показателей мониторинга качества финансового менеджмента</t>
  </si>
  <si>
    <t>Наличие у ГРБС правовых актов, обеспечивающих осуществление внутреннего финансового аудита (внутреннего финансового контроля), и соответствие их положениям федеральных стандартов внутреннего финансового аудита. Наличие решения руководителя ГРБС об организации внутреннего финансового аудита</t>
  </si>
  <si>
    <t>Наличие правовых актов, обеспечивающих осуществление внутреннего финансового аудита (внутреннего финансового контроля), и соответствие их положениям федеральных стандартов внутреннего финансового аудита</t>
  </si>
  <si>
    <t xml:space="preserve">  - максимальная оценка по i-му показателю группы.</t>
  </si>
  <si>
    <t>да</t>
  </si>
  <si>
    <t>нет</t>
  </si>
  <si>
    <t xml:space="preserve"> </t>
  </si>
  <si>
    <t>ГРБС</t>
  </si>
  <si>
    <t>1.</t>
  </si>
  <si>
    <t>2.</t>
  </si>
  <si>
    <t>3.</t>
  </si>
  <si>
    <t>4.</t>
  </si>
  <si>
    <t>5.</t>
  </si>
  <si>
    <t>Всего вес групп в оценке показателя (%)</t>
  </si>
  <si>
    <t>Место</t>
  </si>
  <si>
    <t>Итого в разделе 1 (%)</t>
  </si>
  <si>
    <t>Итого вес группы в оценке показателя в разделе 1 (%)</t>
  </si>
  <si>
    <t>Итого в разделе 2 (%)</t>
  </si>
  <si>
    <t>Итого вес группы в оценке показателя в разделе 2 (%)</t>
  </si>
  <si>
    <t>Итого в разделе 3 (%)</t>
  </si>
  <si>
    <t>Итого вес группы в оценке показателя в разделе 3 (%)</t>
  </si>
  <si>
    <t>Итого в разделе 4 (%)</t>
  </si>
  <si>
    <t>Итого вес группы в оценке показателя в разделе 4 (%)</t>
  </si>
  <si>
    <t>Итого в разделе 5 (%)</t>
  </si>
  <si>
    <t>Итого вес группы в оценке показателя в разделе 5 (%)</t>
  </si>
  <si>
    <t>Оценка Е(Р)</t>
  </si>
  <si>
    <t>Вес</t>
  </si>
  <si>
    <t>5=Е(р)i/E(p)итог * Вес итог</t>
  </si>
  <si>
    <t>7=Е(р)i/E(p)итог * Вес итог</t>
  </si>
  <si>
    <t>9=Е(р)i/E(p)итог * Вес итог</t>
  </si>
  <si>
    <t>17=Е(р)i/E(p)итог * Вес итог</t>
  </si>
  <si>
    <t>19=Е(р)i/E(p)итог * Вес итог</t>
  </si>
  <si>
    <t>21=Е(р)i/E(p)итог * Вес итог</t>
  </si>
  <si>
    <t>25=Е(р)i/E(p)итог * Вес итог</t>
  </si>
  <si>
    <t>31=Е(р)i/E(p)итог * Вес итог</t>
  </si>
  <si>
    <t>33=Е(р)i/E(p)итог * Вес итог</t>
  </si>
  <si>
    <t>35=Е(р)i/E(p)итог * Вес итог</t>
  </si>
  <si>
    <t>41=Е(р)i/E(p)итог * Вес итог</t>
  </si>
  <si>
    <t>1. Главные распорядители, не имеющие в своем ведении ПБС</t>
  </si>
  <si>
    <t>не имеет</t>
  </si>
  <si>
    <t>Итого:</t>
  </si>
  <si>
    <t>имеет</t>
  </si>
  <si>
    <t>ГРБС - главный распорядитель бюджетных средств</t>
  </si>
  <si>
    <t>ПБС - получатель бюджетных средств</t>
  </si>
  <si>
    <t>Совет депутатов Карагинского муниципального района</t>
  </si>
  <si>
    <t>Финансовое управление администрации Каргаинского муниципального района</t>
  </si>
  <si>
    <t>Имеет (не имеет) в своем ведении ПБС и НУБС</t>
  </si>
  <si>
    <t>2. Главные распорядителя, имеющие в своем ведении ПБС и НУБС</t>
  </si>
  <si>
    <t>Администрация Карагинского муниципального района</t>
  </si>
  <si>
    <t>Управление образования Карагинского района</t>
  </si>
  <si>
    <t>Управление культуры Карагинского района</t>
  </si>
  <si>
    <t>Управление по выполнению полномочий "п.Оссора"</t>
  </si>
  <si>
    <t>Количество дней отклонения от даты представления ГАБС в Финансовое управление сведений, необходимых для расчета показателей мониторинга качества финансового менеджмента</t>
  </si>
  <si>
    <t>Наличие правового акта, обеспечивающего осуществление внутреннего финансового аудита (внутреннего финансового контроля), и соответствие его положениям федеральных стандартов внутреннего финансового аудита</t>
  </si>
  <si>
    <t>Управление просроченной дебиторской задолженностью</t>
  </si>
  <si>
    <t>Полнота использования межбюджетных трансфертов из краевого (районного) бюджета на конец отчетного периода (с учетом отраслевой особенности ГАБС)</t>
  </si>
  <si>
    <t>10=гр.5+гр.7+гр.9</t>
  </si>
  <si>
    <t>13=Е(р)i/E(p)итог * Вес итог</t>
  </si>
  <si>
    <t>15=Е(р)i/E(p)итог * Вес итог</t>
  </si>
  <si>
    <t>22=гр.13+гр.15+гр.17+гр.19+гр.21</t>
  </si>
  <si>
    <t>26=гр.25</t>
  </si>
  <si>
    <t>29=Е(р)i/E(p)итог * Вес итог</t>
  </si>
  <si>
    <t>37=Е(р)i/E(p)итог * Вес итог</t>
  </si>
  <si>
    <t>38=гр.29+гр.31+гр.33+гр.35+гр.37</t>
  </si>
  <si>
    <t>43=Е(р)i/E(p)итог * Вес итог</t>
  </si>
  <si>
    <t>44=гр.41+гр.43</t>
  </si>
  <si>
    <t xml:space="preserve">Качество планирования расходов: доля изменений в сводную бюджетную роспись бюджета </t>
  </si>
  <si>
    <t>ОТЧЕТ О РЕЗУЛЬТАТАХ МОНИТОРИНГА КАЧЕСТВА ФИНАНСОВОГО МЕНЕДЖМЕНТА, ОСУЩЕСТВЛЯЕМОГО ГЛАВНЫМИ РАСПОРЯДИТЕЛЯМИ СРЕДСТВ РАЙОННОГО БЮДЖЕТА И БЮДЖЕТА МО ГП "ПОСЕЛОК ОССОРА", за  2019 год</t>
  </si>
  <si>
    <t>за 2019 год</t>
  </si>
  <si>
    <t>Совет депутатов*</t>
  </si>
  <si>
    <t>Управл.Оссора*</t>
  </si>
  <si>
    <t>Финуправл*</t>
  </si>
  <si>
    <t>Кассовое исполнение расходов на конец отчетного года по межбюджетным трансфертам из краевого (районного) бюджета по ГАБС;</t>
  </si>
  <si>
    <t>Объем межбюджетных трансфертов из краевого (районного) бюджета в соответствии со сводной бюджетной росписью бюджета на конец отчетного года по ГАБС</t>
  </si>
  <si>
    <t>Дr – объем просроченной дебиторской задолженности ГАБС на конец  отчетного финансового года</t>
  </si>
  <si>
    <t>показатель позволяет оценить деятельность ГАБС по уменьшению просроченной дебиторской задолженности.</t>
  </si>
  <si>
    <r>
      <t>Дr</t>
    </r>
    <r>
      <rPr>
        <vertAlign val="sub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– объем просроченной дебиторской задолженности ГАБС на начало отчетного финансового года</t>
    </r>
  </si>
  <si>
    <t>* - отсутствуют подведомственные ПБС</t>
  </si>
  <si>
    <t>Заместитель руководителя Финансового управлени администрации Карагинского муниципального района - начальник отдела бюджетного планирования и анализа</t>
  </si>
  <si>
    <t>Гусейнова И.А.</t>
  </si>
  <si>
    <t>29 мая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</si>
</sst>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#,##0.0_ ;[Red]\-#,##0.0\ "/>
    <numFmt numFmtId="166" formatCode="0.0%"/>
    <numFmt numFmtId="167" formatCode="0.0"/>
    <numFmt numFmtId="168" formatCode="0.000"/>
    <numFmt numFmtId="169" formatCode="#,##0_ ;[Red]\-#,##0\ "/>
    <numFmt numFmtId="170" formatCode="_-* #,##0\ _₽_-;\-* #,##0\ _₽_-;_-* &quot;-&quot;??\ _₽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Narrow"/>
      <family val="2"/>
      <charset val="204"/>
    </font>
    <font>
      <sz val="8"/>
      <name val="Arial Narrow"/>
      <family val="2"/>
      <charset val="204"/>
    </font>
    <font>
      <b/>
      <sz val="12"/>
      <name val="Arial Narrow"/>
      <family val="2"/>
      <charset val="204"/>
    </font>
    <font>
      <b/>
      <sz val="16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name val="Times New Roman"/>
      <family val="1"/>
      <charset val="204"/>
    </font>
    <font>
      <sz val="12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 Narrow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0"/>
      <name val="Arial Narrow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 Narrow"/>
      <family val="2"/>
      <charset val="204"/>
    </font>
    <font>
      <i/>
      <sz val="12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i/>
      <sz val="10"/>
      <color theme="0"/>
      <name val="Arial Narrow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3" fillId="0" borderId="0"/>
  </cellStyleXfs>
  <cellXfs count="306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4" xfId="0" applyBorder="1" applyAlignment="1">
      <alignment vertical="top" wrapText="1"/>
    </xf>
    <xf numFmtId="0" fontId="3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0" fillId="0" borderId="3" xfId="0" applyBorder="1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right"/>
    </xf>
    <xf numFmtId="0" fontId="6" fillId="0" borderId="0" xfId="0" applyFont="1" applyAlignment="1">
      <alignment vertical="top" wrapText="1"/>
    </xf>
    <xf numFmtId="1" fontId="0" fillId="2" borderId="1" xfId="0" applyNumberFormat="1" applyFill="1" applyBorder="1"/>
    <xf numFmtId="167" fontId="0" fillId="2" borderId="1" xfId="0" applyNumberFormat="1" applyFill="1" applyBorder="1"/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0" fontId="6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0" xfId="0" applyFont="1"/>
    <xf numFmtId="0" fontId="6" fillId="0" borderId="1" xfId="0" applyFont="1" applyBorder="1" applyAlignment="1">
      <alignment wrapText="1"/>
    </xf>
    <xf numFmtId="166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/>
    <xf numFmtId="0" fontId="0" fillId="0" borderId="5" xfId="0" applyBorder="1" applyAlignment="1">
      <alignment horizontal="right" vertical="top" wrapText="1"/>
    </xf>
    <xf numFmtId="0" fontId="0" fillId="0" borderId="8" xfId="0" applyBorder="1" applyAlignment="1">
      <alignment horizontal="right" vertical="top" wrapText="1"/>
    </xf>
    <xf numFmtId="0" fontId="8" fillId="0" borderId="6" xfId="0" applyFont="1" applyBorder="1" applyAlignment="1">
      <alignment vertical="center" wrapText="1"/>
    </xf>
    <xf numFmtId="164" fontId="12" fillId="0" borderId="11" xfId="0" applyNumberFormat="1" applyFont="1" applyFill="1" applyBorder="1" applyAlignment="1">
      <alignment horizontal="left" vertical="center" wrapText="1"/>
    </xf>
    <xf numFmtId="164" fontId="13" fillId="0" borderId="1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2" borderId="1" xfId="0" applyFill="1" applyBorder="1" applyAlignment="1">
      <alignment horizontal="right"/>
    </xf>
    <xf numFmtId="0" fontId="6" fillId="0" borderId="4" xfId="0" applyFont="1" applyBorder="1" applyAlignment="1">
      <alignment horizontal="right" wrapText="1"/>
    </xf>
    <xf numFmtId="0" fontId="8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vertical="center"/>
    </xf>
    <xf numFmtId="166" fontId="6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165" fontId="0" fillId="0" borderId="1" xfId="0" applyNumberForma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 wrapText="1"/>
    </xf>
    <xf numFmtId="166" fontId="0" fillId="0" borderId="1" xfId="0" applyNumberFormat="1" applyBorder="1" applyAlignment="1">
      <alignment horizontal="right" vertical="center"/>
    </xf>
    <xf numFmtId="1" fontId="0" fillId="2" borderId="1" xfId="0" applyNumberFormat="1" applyFill="1" applyBorder="1" applyAlignment="1">
      <alignment horizontal="right" vertical="center"/>
    </xf>
    <xf numFmtId="1" fontId="6" fillId="0" borderId="1" xfId="0" applyNumberFormat="1" applyFont="1" applyBorder="1" applyAlignment="1">
      <alignment horizontal="right" vertical="center" wrapText="1"/>
    </xf>
    <xf numFmtId="164" fontId="13" fillId="3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1" fontId="6" fillId="2" borderId="1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justify" wrapText="1"/>
    </xf>
    <xf numFmtId="0" fontId="18" fillId="0" borderId="1" xfId="0" applyFont="1" applyBorder="1" applyAlignment="1">
      <alignment horizontal="justify" vertical="center" wrapText="1"/>
    </xf>
    <xf numFmtId="166" fontId="2" fillId="0" borderId="0" xfId="0" applyNumberFormat="1" applyFont="1" applyAlignment="1">
      <alignment vertical="center" wrapText="1"/>
    </xf>
    <xf numFmtId="167" fontId="13" fillId="3" borderId="1" xfId="0" applyNumberFormat="1" applyFont="1" applyFill="1" applyBorder="1" applyAlignment="1">
      <alignment vertical="center" wrapText="1"/>
    </xf>
    <xf numFmtId="2" fontId="19" fillId="0" borderId="0" xfId="0" applyNumberFormat="1" applyFont="1" applyFill="1"/>
    <xf numFmtId="0" fontId="19" fillId="0" borderId="0" xfId="0" applyFont="1" applyFill="1"/>
    <xf numFmtId="0" fontId="23" fillId="0" borderId="0" xfId="0" applyFont="1" applyFill="1" applyBorder="1" applyAlignment="1">
      <alignment horizontal="center" vertical="center" wrapText="1"/>
    </xf>
    <xf numFmtId="2" fontId="24" fillId="0" borderId="0" xfId="0" applyNumberFormat="1" applyFont="1" applyFill="1" applyBorder="1"/>
    <xf numFmtId="0" fontId="24" fillId="0" borderId="0" xfId="0" applyFont="1" applyFill="1" applyBorder="1"/>
    <xf numFmtId="0" fontId="25" fillId="0" borderId="1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4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2" fontId="25" fillId="0" borderId="1" xfId="0" applyNumberFormat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/>
    </xf>
    <xf numFmtId="2" fontId="14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  <xf numFmtId="2" fontId="35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7" fillId="0" borderId="5" xfId="0" applyFont="1" applyFill="1" applyBorder="1"/>
    <xf numFmtId="0" fontId="38" fillId="0" borderId="0" xfId="0" applyFont="1" applyFill="1"/>
    <xf numFmtId="0" fontId="3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42" fillId="0" borderId="0" xfId="0" applyFont="1" applyFill="1"/>
    <xf numFmtId="0" fontId="32" fillId="0" borderId="0" xfId="0" applyFont="1" applyFill="1"/>
    <xf numFmtId="0" fontId="20" fillId="0" borderId="0" xfId="0" applyFont="1" applyFill="1"/>
    <xf numFmtId="0" fontId="21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2" fontId="14" fillId="0" borderId="0" xfId="0" applyNumberFormat="1" applyFont="1" applyFill="1" applyAlignment="1">
      <alignment vertical="center" wrapText="1"/>
    </xf>
    <xf numFmtId="0" fontId="19" fillId="0" borderId="0" xfId="0" applyNumberFormat="1" applyFont="1" applyFill="1" applyAlignment="1">
      <alignment vertical="center" wrapText="1"/>
    </xf>
    <xf numFmtId="0" fontId="38" fillId="0" borderId="0" xfId="0" applyFont="1" applyFill="1" applyAlignment="1">
      <alignment vertical="center"/>
    </xf>
    <xf numFmtId="0" fontId="30" fillId="0" borderId="5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vertical="center" wrapText="1"/>
    </xf>
    <xf numFmtId="0" fontId="41" fillId="0" borderId="0" xfId="0" applyFont="1" applyFill="1"/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/>
    </xf>
    <xf numFmtId="0" fontId="31" fillId="0" borderId="0" xfId="0" applyFont="1" applyFill="1"/>
    <xf numFmtId="168" fontId="24" fillId="0" borderId="0" xfId="0" applyNumberFormat="1" applyFont="1" applyFill="1" applyBorder="1"/>
    <xf numFmtId="0" fontId="14" fillId="0" borderId="0" xfId="0" applyFont="1" applyFill="1" applyBorder="1"/>
    <xf numFmtId="0" fontId="29" fillId="0" borderId="0" xfId="0" applyFont="1" applyFill="1" applyAlignment="1">
      <alignment horizontal="center"/>
    </xf>
    <xf numFmtId="0" fontId="34" fillId="0" borderId="0" xfId="0" applyFont="1" applyFill="1"/>
    <xf numFmtId="2" fontId="19" fillId="0" borderId="16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43" fillId="0" borderId="1" xfId="0" applyFont="1" applyFill="1" applyBorder="1" applyAlignment="1">
      <alignment horizontal="right" vertical="center"/>
    </xf>
    <xf numFmtId="2" fontId="25" fillId="0" borderId="0" xfId="0" applyNumberFormat="1" applyFont="1" applyBorder="1"/>
    <xf numFmtId="2" fontId="25" fillId="0" borderId="0" xfId="0" applyNumberFormat="1" applyFont="1" applyFill="1" applyBorder="1"/>
    <xf numFmtId="0" fontId="25" fillId="0" borderId="0" xfId="0" applyFont="1" applyBorder="1"/>
    <xf numFmtId="0" fontId="25" fillId="0" borderId="0" xfId="0" applyFont="1" applyFill="1" applyBorder="1"/>
    <xf numFmtId="0" fontId="29" fillId="0" borderId="0" xfId="0" applyFont="1" applyBorder="1" applyAlignment="1">
      <alignment horizontal="center"/>
    </xf>
    <xf numFmtId="0" fontId="25" fillId="0" borderId="0" xfId="0" applyFont="1"/>
    <xf numFmtId="0" fontId="25" fillId="0" borderId="0" xfId="0" applyFont="1" applyFill="1"/>
    <xf numFmtId="2" fontId="14" fillId="0" borderId="0" xfId="0" applyNumberFormat="1" applyFont="1"/>
    <xf numFmtId="0" fontId="14" fillId="0" borderId="0" xfId="0" applyFont="1"/>
    <xf numFmtId="0" fontId="29" fillId="0" borderId="0" xfId="0" applyFont="1" applyAlignment="1">
      <alignment horizontal="center"/>
    </xf>
    <xf numFmtId="0" fontId="19" fillId="0" borderId="0" xfId="0" applyFont="1"/>
    <xf numFmtId="0" fontId="34" fillId="0" borderId="0" xfId="0" applyFo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17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169" fontId="0" fillId="0" borderId="1" xfId="0" applyNumberFormat="1" applyFill="1" applyBorder="1" applyAlignment="1">
      <alignment horizontal="right" vertical="center"/>
    </xf>
    <xf numFmtId="169" fontId="6" fillId="0" borderId="1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top" wrapText="1"/>
    </xf>
    <xf numFmtId="166" fontId="0" fillId="0" borderId="1" xfId="0" applyNumberForma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right" vertical="center" wrapText="1"/>
    </xf>
    <xf numFmtId="1" fontId="0" fillId="0" borderId="1" xfId="0" applyNumberForma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vertical="center" wrapText="1"/>
    </xf>
    <xf numFmtId="167" fontId="0" fillId="0" borderId="1" xfId="0" applyNumberFormat="1" applyFill="1" applyBorder="1"/>
    <xf numFmtId="0" fontId="6" fillId="0" borderId="3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0" fillId="0" borderId="4" xfId="0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" fontId="0" fillId="0" borderId="1" xfId="0" applyNumberFormat="1" applyFill="1" applyBorder="1"/>
    <xf numFmtId="0" fontId="3" fillId="0" borderId="3" xfId="0" applyFont="1" applyFill="1" applyBorder="1" applyAlignment="1">
      <alignment horizontal="justify" vertical="center" wrapText="1"/>
    </xf>
    <xf numFmtId="164" fontId="13" fillId="0" borderId="1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0" xfId="0" applyFont="1" applyFill="1"/>
    <xf numFmtId="0" fontId="6" fillId="0" borderId="1" xfId="0" applyFont="1" applyFill="1" applyBorder="1" applyAlignment="1">
      <alignment wrapText="1"/>
    </xf>
    <xf numFmtId="170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 wrapText="1"/>
    </xf>
    <xf numFmtId="166" fontId="0" fillId="0" borderId="1" xfId="0" applyNumberFormat="1" applyFill="1" applyBorder="1" applyAlignment="1">
      <alignment horizontal="right"/>
    </xf>
    <xf numFmtId="0" fontId="0" fillId="0" borderId="3" xfId="0" applyFill="1" applyBorder="1" applyAlignment="1">
      <alignment vertical="top" wrapText="1"/>
    </xf>
    <xf numFmtId="0" fontId="0" fillId="0" borderId="1" xfId="0" applyFill="1" applyBorder="1" applyAlignment="1">
      <alignment horizontal="right" vertical="top" wrapText="1"/>
    </xf>
    <xf numFmtId="0" fontId="8" fillId="0" borderId="3" xfId="0" applyFont="1" applyFill="1" applyBorder="1" applyAlignment="1">
      <alignment vertical="center" wrapText="1"/>
    </xf>
    <xf numFmtId="0" fontId="0" fillId="0" borderId="5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8" xfId="0" applyFill="1" applyBorder="1" applyAlignment="1">
      <alignment horizontal="right" vertical="top" wrapText="1"/>
    </xf>
    <xf numFmtId="0" fontId="0" fillId="0" borderId="3" xfId="0" applyFill="1" applyBorder="1"/>
    <xf numFmtId="0" fontId="0" fillId="0" borderId="1" xfId="0" applyFill="1" applyBorder="1"/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5" fillId="0" borderId="1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right"/>
    </xf>
    <xf numFmtId="0" fontId="6" fillId="0" borderId="4" xfId="0" applyFont="1" applyFill="1" applyBorder="1" applyAlignment="1">
      <alignment horizontal="right" wrapText="1"/>
    </xf>
    <xf numFmtId="167" fontId="13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166" fontId="6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3" fillId="0" borderId="4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167" fontId="1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NumberFormat="1" applyFill="1"/>
    <xf numFmtId="167" fontId="0" fillId="0" borderId="0" xfId="0" applyNumberFormat="1" applyFill="1"/>
  </cellXfs>
  <cellStyles count="2">
    <cellStyle name="Обычный" xfId="0" builtinId="0"/>
    <cellStyle name="Обычный_Копия 2 КВ 2010 г" xfId="1"/>
  </cellStyles>
  <dxfs count="0"/>
  <tableStyles count="0" defaultTableStyle="TableStyleMedium2" defaultPivotStyle="PivotStyleLight16"/>
  <colors>
    <mruColors>
      <color rgb="FFCCECFF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144780</xdr:colOff>
      <xdr:row>64</xdr:row>
      <xdr:rowOff>53340</xdr:rowOff>
    </xdr:from>
    <xdr:to>
      <xdr:col>10</xdr:col>
      <xdr:colOff>1402080</xdr:colOff>
      <xdr:row>64</xdr:row>
      <xdr:rowOff>411480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1020" y="22113240"/>
          <a:ext cx="1257300" cy="358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266700</xdr:colOff>
      <xdr:row>69</xdr:row>
      <xdr:rowOff>7620</xdr:rowOff>
    </xdr:from>
    <xdr:to>
      <xdr:col>10</xdr:col>
      <xdr:colOff>1257300</xdr:colOff>
      <xdr:row>69</xdr:row>
      <xdr:rowOff>457200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2940" y="24292560"/>
          <a:ext cx="990600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144780</xdr:colOff>
      <xdr:row>64</xdr:row>
      <xdr:rowOff>53340</xdr:rowOff>
    </xdr:from>
    <xdr:to>
      <xdr:col>11</xdr:col>
      <xdr:colOff>1402080</xdr:colOff>
      <xdr:row>64</xdr:row>
      <xdr:rowOff>411480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6060" y="22471380"/>
          <a:ext cx="0" cy="358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266700</xdr:colOff>
      <xdr:row>69</xdr:row>
      <xdr:rowOff>7620</xdr:rowOff>
    </xdr:from>
    <xdr:to>
      <xdr:col>11</xdr:col>
      <xdr:colOff>1257300</xdr:colOff>
      <xdr:row>69</xdr:row>
      <xdr:rowOff>457200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6060" y="24650700"/>
          <a:ext cx="0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opLeftCell="A71" workbookViewId="0">
      <selection activeCell="C75" sqref="C75"/>
    </sheetView>
  </sheetViews>
  <sheetFormatPr defaultRowHeight="14.4" x14ac:dyDescent="0.3"/>
  <cols>
    <col min="1" max="1" width="7" customWidth="1"/>
    <col min="2" max="2" width="43" customWidth="1"/>
    <col min="3" max="3" width="12.5546875" customWidth="1"/>
    <col min="4" max="7" width="14.88671875" customWidth="1"/>
    <col min="8" max="10" width="16.77734375" customWidth="1"/>
    <col min="11" max="11" width="27.88671875" customWidth="1"/>
    <col min="12" max="12" width="24.21875" customWidth="1"/>
  </cols>
  <sheetData>
    <row r="1" spans="1:12" ht="15.6" customHeight="1" x14ac:dyDescent="0.3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5.6" customHeight="1" x14ac:dyDescent="0.3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8" x14ac:dyDescent="0.3">
      <c r="A3" s="1"/>
    </row>
    <row r="4" spans="1:12" x14ac:dyDescent="0.3">
      <c r="A4" s="2"/>
      <c r="H4" s="20" t="s">
        <v>130</v>
      </c>
      <c r="I4" s="20"/>
    </row>
    <row r="5" spans="1:12" ht="55.2" x14ac:dyDescent="0.3">
      <c r="A5" s="45" t="s">
        <v>2</v>
      </c>
      <c r="B5" s="45" t="s">
        <v>3</v>
      </c>
      <c r="C5" s="45" t="s">
        <v>124</v>
      </c>
      <c r="D5" s="45" t="s">
        <v>125</v>
      </c>
      <c r="E5" s="41" t="s">
        <v>126</v>
      </c>
      <c r="F5" s="41" t="s">
        <v>127</v>
      </c>
      <c r="G5" s="41" t="s">
        <v>128</v>
      </c>
      <c r="H5" s="45" t="s">
        <v>129</v>
      </c>
      <c r="I5" s="79" t="s">
        <v>146</v>
      </c>
      <c r="J5" s="45"/>
      <c r="K5" s="45" t="s">
        <v>4</v>
      </c>
      <c r="L5" s="45" t="s">
        <v>5</v>
      </c>
    </row>
    <row r="6" spans="1:12" x14ac:dyDescent="0.3">
      <c r="A6" s="13">
        <v>1</v>
      </c>
      <c r="B6" s="13">
        <v>2</v>
      </c>
      <c r="C6" s="68"/>
      <c r="D6" s="68"/>
      <c r="E6" s="17"/>
      <c r="F6" s="17"/>
      <c r="G6" s="17"/>
      <c r="H6" s="13">
        <v>5</v>
      </c>
      <c r="I6" s="13"/>
      <c r="J6" s="13"/>
      <c r="K6" s="13">
        <v>6</v>
      </c>
      <c r="L6" s="13">
        <v>7</v>
      </c>
    </row>
    <row r="7" spans="1:12" ht="15.6" customHeight="1" x14ac:dyDescent="0.3">
      <c r="A7" s="170" t="s">
        <v>6</v>
      </c>
      <c r="B7" s="171"/>
      <c r="C7" s="171"/>
      <c r="D7" s="171"/>
      <c r="E7" s="171"/>
      <c r="F7" s="171"/>
      <c r="G7" s="171"/>
      <c r="H7" s="15">
        <v>25</v>
      </c>
      <c r="I7" s="15"/>
      <c r="J7" s="15"/>
      <c r="K7" s="14"/>
      <c r="L7" s="12"/>
    </row>
    <row r="8" spans="1:12" ht="43.8" customHeight="1" x14ac:dyDescent="0.3">
      <c r="A8" s="172" t="s">
        <v>7</v>
      </c>
      <c r="B8" s="53" t="s">
        <v>9</v>
      </c>
      <c r="C8" s="81">
        <v>53</v>
      </c>
      <c r="D8" s="82">
        <v>58</v>
      </c>
      <c r="E8" s="82">
        <v>15</v>
      </c>
      <c r="F8" s="82">
        <v>3.2</v>
      </c>
      <c r="G8" s="82">
        <v>2.4</v>
      </c>
      <c r="H8" s="80"/>
      <c r="I8" s="24"/>
      <c r="J8" s="24"/>
      <c r="K8" s="46" t="s">
        <v>8</v>
      </c>
      <c r="L8" s="174" t="s">
        <v>15</v>
      </c>
    </row>
    <row r="9" spans="1:12" ht="29.4" customHeight="1" x14ac:dyDescent="0.3">
      <c r="A9" s="173"/>
      <c r="B9" s="53" t="s">
        <v>10</v>
      </c>
      <c r="C9" s="81">
        <v>59</v>
      </c>
      <c r="D9" s="82">
        <v>60</v>
      </c>
      <c r="E9" s="82">
        <v>43</v>
      </c>
      <c r="F9" s="82">
        <v>11</v>
      </c>
      <c r="G9" s="82">
        <v>5</v>
      </c>
      <c r="H9" s="24"/>
      <c r="I9" s="24"/>
      <c r="J9" s="24"/>
      <c r="K9" s="58" t="s">
        <v>11</v>
      </c>
      <c r="L9" s="174"/>
    </row>
    <row r="10" spans="1:12" ht="41.4" customHeight="1" x14ac:dyDescent="0.3">
      <c r="A10" s="173"/>
      <c r="B10" s="21" t="s">
        <v>131</v>
      </c>
      <c r="C10" s="83">
        <f>C8/C9</f>
        <v>0.89830508474576276</v>
      </c>
      <c r="D10" s="83">
        <f t="shared" ref="D10:G10" si="0">D8/D9</f>
        <v>0.96666666666666667</v>
      </c>
      <c r="E10" s="83">
        <f t="shared" si="0"/>
        <v>0.34883720930232559</v>
      </c>
      <c r="F10" s="83">
        <f t="shared" si="0"/>
        <v>0.29090909090909095</v>
      </c>
      <c r="G10" s="83">
        <f t="shared" si="0"/>
        <v>0.48</v>
      </c>
      <c r="H10" s="24"/>
      <c r="I10" s="31">
        <f>MAX(C10:G10)</f>
        <v>0.96666666666666667</v>
      </c>
      <c r="J10" s="24"/>
      <c r="K10" s="58" t="s">
        <v>12</v>
      </c>
      <c r="L10" s="174"/>
    </row>
    <row r="11" spans="1:12" ht="16.2" customHeight="1" x14ac:dyDescent="0.3">
      <c r="A11" s="173"/>
      <c r="B11" s="18" t="s">
        <v>122</v>
      </c>
      <c r="C11" s="84">
        <f>IF(C10&lt;30%,0,IF(C10=30%,1,IF(C10&lt;50%,1,IF(C10=50%,3,IF(C10&lt;90%,3,IF(C10=90%,5,IF(C10&gt;90%,5)))))))</f>
        <v>3</v>
      </c>
      <c r="D11" s="84">
        <f t="shared" ref="D11:G11" si="1">IF(D10&lt;30%,0,IF(D10=30%,1,IF(D10&lt;50%,1,IF(D10=50%,3,IF(D10&lt;90%,3,IF(D10=90%,5,IF(D10&gt;90%,5)))))))</f>
        <v>5</v>
      </c>
      <c r="E11" s="84">
        <f t="shared" si="1"/>
        <v>1</v>
      </c>
      <c r="F11" s="84">
        <f t="shared" si="1"/>
        <v>0</v>
      </c>
      <c r="G11" s="84">
        <f t="shared" si="1"/>
        <v>1</v>
      </c>
      <c r="H11" s="24"/>
      <c r="I11" s="88">
        <f>MAX(C11:G11)</f>
        <v>5</v>
      </c>
      <c r="J11" s="24"/>
      <c r="K11" s="58" t="s">
        <v>13</v>
      </c>
      <c r="L11" s="174"/>
    </row>
    <row r="12" spans="1:12" ht="16.2" x14ac:dyDescent="0.3">
      <c r="A12" s="173"/>
      <c r="B12" s="19" t="s">
        <v>123</v>
      </c>
      <c r="C12" s="24"/>
      <c r="D12" s="24"/>
      <c r="E12" s="24"/>
      <c r="F12" s="24"/>
      <c r="G12" s="24"/>
      <c r="H12" s="45">
        <v>45</v>
      </c>
      <c r="I12" s="24"/>
      <c r="J12" s="24"/>
      <c r="K12" s="58" t="s">
        <v>14</v>
      </c>
      <c r="L12" s="174"/>
    </row>
    <row r="13" spans="1:12" ht="100.2" customHeight="1" x14ac:dyDescent="0.3">
      <c r="A13" s="166" t="s">
        <v>16</v>
      </c>
      <c r="B13" s="21" t="s">
        <v>132</v>
      </c>
      <c r="C13" s="24">
        <v>3</v>
      </c>
      <c r="D13" s="24">
        <v>3</v>
      </c>
      <c r="E13" s="24">
        <v>4</v>
      </c>
      <c r="F13" s="24">
        <v>0</v>
      </c>
      <c r="G13" s="24">
        <v>2</v>
      </c>
      <c r="H13" s="47"/>
      <c r="I13" s="85">
        <f>MAX(C13:G13)</f>
        <v>4</v>
      </c>
      <c r="J13" s="45"/>
      <c r="K13" s="57" t="s">
        <v>17</v>
      </c>
      <c r="L13" s="55" t="s">
        <v>20</v>
      </c>
    </row>
    <row r="14" spans="1:12" ht="16.2" x14ac:dyDescent="0.3">
      <c r="A14" s="167"/>
      <c r="B14" s="18" t="s">
        <v>122</v>
      </c>
      <c r="C14" s="23">
        <f>IF(C13=0,1,IF(C13&lt;3,0.5,IF(C13=3,0.5,IF(C13&gt;3,0))))</f>
        <v>0.5</v>
      </c>
      <c r="D14" s="23">
        <f>IF(D13=0,1,IF(D13&lt;3,0.5,IF(D13=3,0.5,IF(D13&gt;3,0))))</f>
        <v>0.5</v>
      </c>
      <c r="E14" s="23">
        <f t="shared" ref="E14:G14" si="2">IF(E13=0,1,IF(E13&lt;3,0.5,IF(E13=3,0.5,IF(E13&gt;3,0))))</f>
        <v>0</v>
      </c>
      <c r="F14" s="23">
        <f t="shared" si="2"/>
        <v>1</v>
      </c>
      <c r="G14" s="23">
        <f t="shared" si="2"/>
        <v>0.5</v>
      </c>
      <c r="H14" s="53"/>
      <c r="I14" s="88">
        <f>MAX(C14:G14)</f>
        <v>1</v>
      </c>
      <c r="J14" s="45"/>
      <c r="K14" s="58" t="s">
        <v>18</v>
      </c>
      <c r="L14" s="56"/>
    </row>
    <row r="15" spans="1:12" ht="16.2" x14ac:dyDescent="0.3">
      <c r="A15" s="168"/>
      <c r="B15" s="19" t="s">
        <v>123</v>
      </c>
      <c r="C15" s="53"/>
      <c r="D15" s="53"/>
      <c r="E15" s="45"/>
      <c r="F15" s="45"/>
      <c r="G15" s="45"/>
      <c r="H15" s="45">
        <v>35</v>
      </c>
      <c r="I15" s="45"/>
      <c r="J15" s="45"/>
      <c r="K15" s="59" t="s">
        <v>19</v>
      </c>
      <c r="L15" s="5"/>
    </row>
    <row r="16" spans="1:12" ht="45" customHeight="1" x14ac:dyDescent="0.3">
      <c r="A16" s="166" t="s">
        <v>22</v>
      </c>
      <c r="B16" s="25" t="s">
        <v>133</v>
      </c>
      <c r="C16" s="53">
        <v>2</v>
      </c>
      <c r="D16" s="53"/>
      <c r="E16" s="45"/>
      <c r="F16" s="45"/>
      <c r="G16" s="45"/>
      <c r="H16" s="53"/>
      <c r="I16" s="85">
        <f>MAX(C16:G16)</f>
        <v>2</v>
      </c>
      <c r="J16" s="45"/>
      <c r="K16" s="55" t="s">
        <v>24</v>
      </c>
      <c r="L16" s="56" t="s">
        <v>21</v>
      </c>
    </row>
    <row r="17" spans="1:12" ht="19.8" customHeight="1" x14ac:dyDescent="0.3">
      <c r="A17" s="167"/>
      <c r="B17" s="18" t="s">
        <v>122</v>
      </c>
      <c r="C17" s="22">
        <f>IF(C16=0,5,IF(C16=1,4,IF(C16=2,3,IF(C16=4,1,IF(C16=5,0)))))</f>
        <v>3</v>
      </c>
      <c r="D17" s="22">
        <f t="shared" ref="D17:G17" si="3">IF(D16=0,5,IF(D16=1,4,IF(D16=2,3,IF(D16=4,1,IF(D16=5,0)))))</f>
        <v>5</v>
      </c>
      <c r="E17" s="22">
        <f t="shared" si="3"/>
        <v>5</v>
      </c>
      <c r="F17" s="22">
        <f t="shared" si="3"/>
        <v>5</v>
      </c>
      <c r="G17" s="22">
        <f t="shared" si="3"/>
        <v>5</v>
      </c>
      <c r="H17" s="53"/>
      <c r="I17" s="88">
        <f>MAX(C17:G17)</f>
        <v>5</v>
      </c>
      <c r="J17" s="45"/>
      <c r="K17" s="56" t="s">
        <v>25</v>
      </c>
    </row>
    <row r="18" spans="1:12" ht="16.2" x14ac:dyDescent="0.3">
      <c r="A18" s="167"/>
      <c r="B18" s="19" t="s">
        <v>123</v>
      </c>
      <c r="C18" s="53"/>
      <c r="D18" s="53"/>
      <c r="E18" s="45"/>
      <c r="F18" s="45"/>
      <c r="G18" s="45"/>
      <c r="H18" s="45">
        <v>20</v>
      </c>
      <c r="I18" s="45"/>
      <c r="J18" s="45"/>
      <c r="K18" s="56" t="s">
        <v>26</v>
      </c>
      <c r="L18" s="6"/>
    </row>
    <row r="19" spans="1:12" ht="16.2" x14ac:dyDescent="0.3">
      <c r="A19" s="168"/>
      <c r="B19" s="16" t="s">
        <v>134</v>
      </c>
      <c r="C19" s="86">
        <f>((C17+C14+C11)*($H18+$H15+$H12))/100</f>
        <v>6.5</v>
      </c>
      <c r="D19" s="86">
        <f t="shared" ref="D19:I19" si="4">((D17+D14+D11)*($H18+$H15+$H12))/100</f>
        <v>10.5</v>
      </c>
      <c r="E19" s="86">
        <f t="shared" si="4"/>
        <v>6</v>
      </c>
      <c r="F19" s="86">
        <f t="shared" si="4"/>
        <v>6</v>
      </c>
      <c r="G19" s="86">
        <f t="shared" si="4"/>
        <v>6.5</v>
      </c>
      <c r="H19" s="53"/>
      <c r="I19" s="86">
        <f t="shared" si="4"/>
        <v>11</v>
      </c>
      <c r="J19" s="45"/>
      <c r="K19" s="42" t="s">
        <v>29</v>
      </c>
      <c r="L19" s="5"/>
    </row>
    <row r="20" spans="1:12" s="29" customFormat="1" ht="15.6" x14ac:dyDescent="0.3">
      <c r="A20" s="175" t="s">
        <v>30</v>
      </c>
      <c r="B20" s="175"/>
      <c r="C20" s="175"/>
      <c r="D20" s="175"/>
      <c r="E20" s="175"/>
      <c r="F20" s="175"/>
      <c r="G20" s="175"/>
      <c r="H20" s="27">
        <v>35</v>
      </c>
      <c r="I20" s="27"/>
      <c r="J20" s="27"/>
      <c r="K20" s="28"/>
      <c r="L20" s="28"/>
    </row>
    <row r="21" spans="1:12" ht="46.2" customHeight="1" x14ac:dyDescent="0.3">
      <c r="A21" s="166" t="s">
        <v>31</v>
      </c>
      <c r="B21" s="30" t="s">
        <v>136</v>
      </c>
      <c r="C21" s="53">
        <v>15</v>
      </c>
      <c r="D21" s="53">
        <v>20</v>
      </c>
      <c r="E21" s="53">
        <v>3</v>
      </c>
      <c r="F21" s="24">
        <v>20</v>
      </c>
      <c r="G21" s="24">
        <v>17</v>
      </c>
      <c r="H21" s="53"/>
      <c r="I21" s="53"/>
      <c r="J21" s="45"/>
      <c r="K21" s="55" t="s">
        <v>33</v>
      </c>
      <c r="L21" s="55" t="s">
        <v>36</v>
      </c>
    </row>
    <row r="22" spans="1:12" ht="36.6" customHeight="1" x14ac:dyDescent="0.3">
      <c r="A22" s="167"/>
      <c r="B22" s="53" t="s">
        <v>135</v>
      </c>
      <c r="C22" s="53">
        <v>10</v>
      </c>
      <c r="D22" s="53">
        <v>20</v>
      </c>
      <c r="E22" s="24">
        <v>2.8</v>
      </c>
      <c r="F22" s="24">
        <v>19</v>
      </c>
      <c r="G22" s="24">
        <v>16.5</v>
      </c>
      <c r="H22" s="53"/>
      <c r="I22" s="53"/>
      <c r="J22" s="45"/>
      <c r="K22" s="56" t="s">
        <v>34</v>
      </c>
      <c r="L22" s="56" t="s">
        <v>37</v>
      </c>
    </row>
    <row r="23" spans="1:12" ht="36.6" customHeight="1" x14ac:dyDescent="0.3">
      <c r="A23" s="167"/>
      <c r="B23" s="53" t="s">
        <v>32</v>
      </c>
      <c r="C23" s="31">
        <f>C22/C21</f>
        <v>0.66666666666666663</v>
      </c>
      <c r="D23" s="31">
        <f t="shared" ref="D23:G23" si="5">D22/D21</f>
        <v>1</v>
      </c>
      <c r="E23" s="31">
        <f t="shared" si="5"/>
        <v>0.93333333333333324</v>
      </c>
      <c r="F23" s="31">
        <f t="shared" si="5"/>
        <v>0.95</v>
      </c>
      <c r="G23" s="31">
        <f t="shared" si="5"/>
        <v>0.97058823529411764</v>
      </c>
      <c r="H23" s="53"/>
      <c r="I23" s="31">
        <f>MAX(C23:G23)</f>
        <v>1</v>
      </c>
      <c r="J23" s="45"/>
      <c r="K23" s="42" t="s">
        <v>35</v>
      </c>
      <c r="L23" s="56"/>
    </row>
    <row r="24" spans="1:12" ht="15.6" customHeight="1" x14ac:dyDescent="0.3">
      <c r="A24" s="167"/>
      <c r="B24" s="18" t="s">
        <v>122</v>
      </c>
      <c r="C24" s="23">
        <f>IF(C23&lt;90%,0,IF(C23=90%,0,IF(C23&lt;95%,0.5,IF(C23=95%,0.5,IF(C23&gt;95%,1)))))</f>
        <v>0</v>
      </c>
      <c r="D24" s="23">
        <f>IF(D23&lt;90%,0,IF(D23=90%,0,IF(D23&lt;95%,0.5,IF(D23=95%,0.5,IF(D23&gt;95%,1)))))</f>
        <v>1</v>
      </c>
      <c r="E24" s="23">
        <f t="shared" ref="E24:G24" si="6">IF(E23&lt;90%,0,IF(E23=90%,0,IF(E23&lt;95%,0.5,IF(E23=95%,0.5,IF(E23&gt;95%,1)))))</f>
        <v>0.5</v>
      </c>
      <c r="F24" s="23">
        <f t="shared" si="6"/>
        <v>0.5</v>
      </c>
      <c r="G24" s="23">
        <f t="shared" si="6"/>
        <v>1</v>
      </c>
      <c r="H24" s="53"/>
      <c r="I24" s="88">
        <f>MAX(C24:G24)</f>
        <v>1</v>
      </c>
      <c r="J24" s="45"/>
      <c r="K24" s="56"/>
      <c r="L24" s="56"/>
    </row>
    <row r="25" spans="1:12" ht="16.2" customHeight="1" x14ac:dyDescent="0.3">
      <c r="A25" s="168"/>
      <c r="B25" s="19" t="s">
        <v>123</v>
      </c>
      <c r="C25" s="53"/>
      <c r="D25" s="53"/>
      <c r="E25" s="43"/>
      <c r="F25" s="43"/>
      <c r="G25" s="43"/>
      <c r="H25" s="45">
        <v>20</v>
      </c>
      <c r="I25" s="45"/>
      <c r="J25" s="45"/>
      <c r="L25" s="5"/>
    </row>
    <row r="26" spans="1:12" ht="23.4" customHeight="1" x14ac:dyDescent="0.3">
      <c r="A26" s="166" t="s">
        <v>38</v>
      </c>
      <c r="B26" s="32" t="s">
        <v>137</v>
      </c>
      <c r="C26" s="24">
        <v>15</v>
      </c>
      <c r="D26" s="24">
        <v>10</v>
      </c>
      <c r="E26" s="24">
        <v>6.5</v>
      </c>
      <c r="F26" s="24">
        <v>3</v>
      </c>
      <c r="G26" s="24">
        <v>2</v>
      </c>
      <c r="H26" s="47"/>
      <c r="I26" s="45"/>
      <c r="J26" s="45"/>
      <c r="K26" s="55" t="s">
        <v>33</v>
      </c>
      <c r="L26" s="55" t="s">
        <v>42</v>
      </c>
    </row>
    <row r="27" spans="1:12" ht="55.2" x14ac:dyDescent="0.3">
      <c r="A27" s="167"/>
      <c r="B27" s="53" t="s">
        <v>138</v>
      </c>
      <c r="C27" s="24">
        <v>20</v>
      </c>
      <c r="D27" s="24">
        <v>10</v>
      </c>
      <c r="E27" s="24">
        <v>7</v>
      </c>
      <c r="F27" s="24">
        <v>3</v>
      </c>
      <c r="G27" s="24">
        <v>3</v>
      </c>
      <c r="H27" s="48"/>
      <c r="I27" s="45"/>
      <c r="J27" s="45"/>
      <c r="K27" s="56" t="s">
        <v>40</v>
      </c>
      <c r="L27" s="56"/>
    </row>
    <row r="28" spans="1:12" ht="55.2" x14ac:dyDescent="0.3">
      <c r="A28" s="167"/>
      <c r="B28" s="47" t="s">
        <v>39</v>
      </c>
      <c r="C28" s="31">
        <f>C26/C27</f>
        <v>0.75</v>
      </c>
      <c r="D28" s="31">
        <f t="shared" ref="D28:G28" si="7">D26/D27</f>
        <v>1</v>
      </c>
      <c r="E28" s="31">
        <f t="shared" si="7"/>
        <v>0.9285714285714286</v>
      </c>
      <c r="F28" s="31">
        <f t="shared" si="7"/>
        <v>1</v>
      </c>
      <c r="G28" s="31">
        <f t="shared" si="7"/>
        <v>0.66666666666666663</v>
      </c>
      <c r="H28" s="48"/>
      <c r="I28" s="31">
        <f>MAX(C28:G28)</f>
        <v>1</v>
      </c>
      <c r="J28" s="45"/>
      <c r="K28" s="42" t="s">
        <v>41</v>
      </c>
      <c r="L28" s="56" t="s">
        <v>37</v>
      </c>
    </row>
    <row r="29" spans="1:12" x14ac:dyDescent="0.3">
      <c r="A29" s="167"/>
      <c r="B29" s="18" t="s">
        <v>122</v>
      </c>
      <c r="C29" s="23">
        <f>IF(C28&lt;90%,0,IF(C28=90%,0,IF(C28&lt;95%,0.5,IF(C28=95%,0.5,IF(C28&gt;95%,1)))))</f>
        <v>0</v>
      </c>
      <c r="D29" s="23">
        <f>IF(D28&lt;90%,0,IF(D28=90%,0,IF(D28&lt;95%,0.5,IF(D28=95%,0.5,IF(D28&gt;95%,1)))))</f>
        <v>1</v>
      </c>
      <c r="E29" s="23">
        <f t="shared" ref="E29:G29" si="8">IF(E28&lt;90%,0,IF(E28=90%,0,IF(E28&lt;95%,0.5,IF(E28=95%,0.5,IF(E28&gt;95%,1)))))</f>
        <v>0.5</v>
      </c>
      <c r="F29" s="23">
        <f t="shared" si="8"/>
        <v>1</v>
      </c>
      <c r="G29" s="23">
        <f t="shared" si="8"/>
        <v>0</v>
      </c>
      <c r="H29" s="48"/>
      <c r="I29" s="88">
        <f>MAX(C29:G29)</f>
        <v>1</v>
      </c>
      <c r="J29" s="45"/>
      <c r="K29" s="56"/>
      <c r="L29" s="56"/>
    </row>
    <row r="30" spans="1:12" ht="19.2" customHeight="1" x14ac:dyDescent="0.3">
      <c r="A30" s="168"/>
      <c r="B30" s="19" t="s">
        <v>123</v>
      </c>
      <c r="C30" s="24"/>
      <c r="D30" s="24"/>
      <c r="E30" s="24"/>
      <c r="F30" s="24"/>
      <c r="G30" s="24"/>
      <c r="H30" s="44">
        <v>20</v>
      </c>
      <c r="I30" s="45"/>
      <c r="J30" s="45"/>
      <c r="L30" s="5"/>
    </row>
    <row r="31" spans="1:12" ht="47.4" customHeight="1" x14ac:dyDescent="0.3">
      <c r="A31" s="166" t="s">
        <v>43</v>
      </c>
      <c r="B31" s="30" t="s">
        <v>45</v>
      </c>
      <c r="C31" s="24">
        <v>0</v>
      </c>
      <c r="D31" s="24">
        <v>1</v>
      </c>
      <c r="E31" s="24">
        <v>3</v>
      </c>
      <c r="F31" s="24">
        <v>3</v>
      </c>
      <c r="G31" s="24">
        <v>5</v>
      </c>
      <c r="H31" s="50"/>
      <c r="I31" s="14"/>
      <c r="J31" s="14"/>
      <c r="K31" s="55" t="s">
        <v>46</v>
      </c>
      <c r="L31" s="176" t="s">
        <v>50</v>
      </c>
    </row>
    <row r="32" spans="1:12" ht="31.8" customHeight="1" x14ac:dyDescent="0.3">
      <c r="A32" s="167"/>
      <c r="B32" s="53" t="s">
        <v>139</v>
      </c>
      <c r="C32" s="24">
        <v>15</v>
      </c>
      <c r="D32" s="24">
        <v>20</v>
      </c>
      <c r="E32" s="24">
        <v>4</v>
      </c>
      <c r="F32" s="24">
        <v>9</v>
      </c>
      <c r="G32" s="24">
        <v>26</v>
      </c>
      <c r="H32" s="51"/>
      <c r="I32" s="14"/>
      <c r="J32" s="14"/>
      <c r="K32" s="56" t="s">
        <v>47</v>
      </c>
      <c r="L32" s="177"/>
    </row>
    <row r="33" spans="1:12" ht="31.2" customHeight="1" x14ac:dyDescent="0.3">
      <c r="A33" s="167"/>
      <c r="B33" s="53" t="s">
        <v>44</v>
      </c>
      <c r="C33" s="31">
        <f>C31/C32</f>
        <v>0</v>
      </c>
      <c r="D33" s="31">
        <f t="shared" ref="D33:G33" si="9">D31/D32</f>
        <v>0.05</v>
      </c>
      <c r="E33" s="31">
        <f t="shared" si="9"/>
        <v>0.75</v>
      </c>
      <c r="F33" s="31">
        <f t="shared" si="9"/>
        <v>0.33333333333333331</v>
      </c>
      <c r="G33" s="31">
        <f t="shared" si="9"/>
        <v>0.19230769230769232</v>
      </c>
      <c r="H33" s="54"/>
      <c r="I33" s="31">
        <f>MAX(C33:G33)</f>
        <v>0.75</v>
      </c>
      <c r="J33" s="45"/>
      <c r="K33" s="56" t="s">
        <v>48</v>
      </c>
      <c r="L33" s="177"/>
    </row>
    <row r="34" spans="1:12" ht="14.4" customHeight="1" x14ac:dyDescent="0.3">
      <c r="A34" s="167"/>
      <c r="B34" s="18" t="s">
        <v>122</v>
      </c>
      <c r="C34" s="23">
        <f>IF(C33=20%,0,IF(C33&gt;20%,0,IF(C33&lt;0.5%,1,IF(C33=0.5%,0.6,IF(C33&lt;10%,0.6,IF(C33=10%,0.3,IF(C33&lt;20%,0.3)))))))</f>
        <v>1</v>
      </c>
      <c r="D34" s="23">
        <f t="shared" ref="D34:G34" si="10">IF(D33=20%,0,IF(D33&gt;20%,0,IF(D33&lt;0.5%,1,IF(D33=0.5%,0.6,IF(D33&lt;10%,0.6,IF(D33=10%,0.3,IF(D33&lt;20%,0.3)))))))</f>
        <v>0.6</v>
      </c>
      <c r="E34" s="23">
        <f t="shared" si="10"/>
        <v>0</v>
      </c>
      <c r="F34" s="23">
        <f t="shared" si="10"/>
        <v>0</v>
      </c>
      <c r="G34" s="23">
        <f t="shared" si="10"/>
        <v>0.3</v>
      </c>
      <c r="H34" s="54"/>
      <c r="I34" s="88">
        <f>MAX(C34:G34)</f>
        <v>1</v>
      </c>
      <c r="J34" s="45"/>
      <c r="K34" s="42" t="s">
        <v>49</v>
      </c>
      <c r="L34" s="177"/>
    </row>
    <row r="35" spans="1:12" ht="14.4" customHeight="1" x14ac:dyDescent="0.3">
      <c r="A35" s="167"/>
      <c r="B35" s="19" t="s">
        <v>123</v>
      </c>
      <c r="C35" s="24"/>
      <c r="D35" s="24"/>
      <c r="E35" s="24"/>
      <c r="F35" s="24"/>
      <c r="G35" s="24"/>
      <c r="H35" s="54">
        <v>15</v>
      </c>
      <c r="I35" s="45"/>
      <c r="J35" s="45"/>
      <c r="K35" s="56"/>
      <c r="L35" s="177"/>
    </row>
    <row r="36" spans="1:12" ht="39" customHeight="1" x14ac:dyDescent="0.3">
      <c r="A36" s="178" t="s">
        <v>51</v>
      </c>
      <c r="B36" s="26" t="s">
        <v>53</v>
      </c>
      <c r="C36" s="24">
        <v>0</v>
      </c>
      <c r="D36" s="24">
        <v>10</v>
      </c>
      <c r="E36" s="24">
        <v>0</v>
      </c>
      <c r="F36" s="24">
        <v>1.5</v>
      </c>
      <c r="G36" s="24">
        <v>3</v>
      </c>
      <c r="H36" s="50"/>
      <c r="I36" s="14"/>
      <c r="J36" s="14"/>
      <c r="K36" s="55" t="s">
        <v>55</v>
      </c>
      <c r="L36" s="55" t="s">
        <v>50</v>
      </c>
    </row>
    <row r="37" spans="1:12" ht="43.8" customHeight="1" x14ac:dyDescent="0.3">
      <c r="A37" s="179"/>
      <c r="B37" s="26" t="s">
        <v>54</v>
      </c>
      <c r="C37" s="38">
        <v>0</v>
      </c>
      <c r="D37" s="24">
        <v>15</v>
      </c>
      <c r="E37" s="24">
        <v>2</v>
      </c>
      <c r="F37" s="24">
        <v>3</v>
      </c>
      <c r="G37" s="24">
        <v>2</v>
      </c>
      <c r="H37" s="54"/>
      <c r="I37" s="45"/>
      <c r="J37" s="45"/>
      <c r="K37" s="56" t="s">
        <v>56</v>
      </c>
      <c r="L37" s="56" t="s">
        <v>61</v>
      </c>
    </row>
    <row r="38" spans="1:12" ht="18.600000000000001" customHeight="1" x14ac:dyDescent="0.3">
      <c r="A38" s="179"/>
      <c r="B38" s="35" t="s">
        <v>52</v>
      </c>
      <c r="C38" s="39">
        <f>IF(C37=0,0,C36/C37)</f>
        <v>0</v>
      </c>
      <c r="D38" s="39">
        <f t="shared" ref="D38:G38" si="11">IF(D37=0,0,D36/D37)</f>
        <v>0.66666666666666663</v>
      </c>
      <c r="E38" s="39">
        <f t="shared" si="11"/>
        <v>0</v>
      </c>
      <c r="F38" s="39">
        <f t="shared" si="11"/>
        <v>0.5</v>
      </c>
      <c r="G38" s="39">
        <f t="shared" si="11"/>
        <v>1.5</v>
      </c>
      <c r="H38" s="51"/>
      <c r="I38" s="31">
        <f>MAX(C38:G38)</f>
        <v>1.5</v>
      </c>
      <c r="J38" s="14"/>
      <c r="K38" s="56" t="s">
        <v>57</v>
      </c>
      <c r="L38" s="6"/>
    </row>
    <row r="39" spans="1:12" ht="16.2" x14ac:dyDescent="0.3">
      <c r="A39" s="179"/>
      <c r="B39" s="36" t="s">
        <v>122</v>
      </c>
      <c r="C39" s="23">
        <f>IF(C38=0%,5,IF(C38&lt;30%,4,IF(C38=30%,4,IF(C38&lt;50%,3,IF(C38=50%,3,IF(C38&lt;70%,2,IF(C38=70%,2,IF(C38&lt;90%,1,IF(C38=90%,1,IF(C38&gt;90%,0))))))))))</f>
        <v>5</v>
      </c>
      <c r="D39" s="23">
        <f t="shared" ref="D39:G39" si="12">IF(D38=0%,5,IF(D38&lt;30%,4,IF(D38=30%,4,IF(D38&lt;50%,3,IF(D38=50%,3,IF(D38&lt;70%,2,IF(D38=70%,2,IF(D38&lt;90%,1,IF(D38=90%,1,IF(D38&gt;90%,0))))))))))</f>
        <v>2</v>
      </c>
      <c r="E39" s="23">
        <f t="shared" si="12"/>
        <v>5</v>
      </c>
      <c r="F39" s="23">
        <f t="shared" si="12"/>
        <v>3</v>
      </c>
      <c r="G39" s="23">
        <f t="shared" si="12"/>
        <v>0</v>
      </c>
      <c r="H39" s="51"/>
      <c r="I39" s="88">
        <f>MAX(C39:G39)</f>
        <v>5</v>
      </c>
      <c r="J39" s="14"/>
      <c r="K39" s="56" t="s">
        <v>58</v>
      </c>
      <c r="L39" s="7"/>
    </row>
    <row r="40" spans="1:12" ht="16.2" x14ac:dyDescent="0.3">
      <c r="A40" s="179"/>
      <c r="B40" s="37" t="s">
        <v>123</v>
      </c>
      <c r="C40" s="40"/>
      <c r="D40" s="40"/>
      <c r="E40" s="40"/>
      <c r="F40" s="40"/>
      <c r="G40" s="40"/>
      <c r="H40" s="51">
        <v>25</v>
      </c>
      <c r="I40" s="14"/>
      <c r="J40" s="14"/>
      <c r="K40" s="56" t="s">
        <v>59</v>
      </c>
      <c r="L40" s="7"/>
    </row>
    <row r="41" spans="1:12" hidden="1" x14ac:dyDescent="0.3">
      <c r="A41" s="179"/>
      <c r="B41" s="61"/>
      <c r="C41" s="33"/>
      <c r="D41" s="34"/>
      <c r="E41" s="34"/>
      <c r="F41" s="34"/>
      <c r="G41" s="34"/>
      <c r="H41" s="9"/>
      <c r="I41" s="66"/>
      <c r="J41" s="66"/>
      <c r="K41" s="56" t="s">
        <v>60</v>
      </c>
      <c r="L41" s="7"/>
    </row>
    <row r="42" spans="1:12" ht="55.2" x14ac:dyDescent="0.3">
      <c r="A42" s="180" t="s">
        <v>62</v>
      </c>
      <c r="B42" s="53" t="s">
        <v>63</v>
      </c>
      <c r="C42" s="53">
        <v>3</v>
      </c>
      <c r="D42" s="53">
        <v>0</v>
      </c>
      <c r="E42" s="53">
        <v>3</v>
      </c>
      <c r="F42" s="53">
        <v>3</v>
      </c>
      <c r="G42" s="53">
        <v>3</v>
      </c>
      <c r="H42" s="50"/>
      <c r="I42" s="14"/>
      <c r="J42" s="14"/>
      <c r="K42" s="48" t="s">
        <v>119</v>
      </c>
      <c r="L42" s="176" t="s">
        <v>64</v>
      </c>
    </row>
    <row r="43" spans="1:12" ht="27.6" x14ac:dyDescent="0.3">
      <c r="A43" s="174"/>
      <c r="B43" s="53" t="s">
        <v>140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10"/>
      <c r="I43" s="8"/>
      <c r="J43" s="8"/>
      <c r="K43" s="48"/>
      <c r="L43" s="177"/>
    </row>
    <row r="44" spans="1:12" ht="15" customHeight="1" x14ac:dyDescent="0.3">
      <c r="A44" s="174"/>
      <c r="B44" s="18" t="s">
        <v>122</v>
      </c>
      <c r="C44" s="87">
        <f>IF(C42=0,1,IF(C42&gt;0,0))</f>
        <v>0</v>
      </c>
      <c r="D44" s="87">
        <f t="shared" ref="D44:G44" si="13">IF(D42=0,1,IF(D42&gt;0,0))</f>
        <v>1</v>
      </c>
      <c r="E44" s="87">
        <f t="shared" si="13"/>
        <v>0</v>
      </c>
      <c r="F44" s="87">
        <f t="shared" si="13"/>
        <v>0</v>
      </c>
      <c r="G44" s="87">
        <f t="shared" si="13"/>
        <v>0</v>
      </c>
      <c r="H44" s="54"/>
      <c r="I44" s="88">
        <f>MAX(C44:G44)</f>
        <v>1</v>
      </c>
      <c r="J44" s="45"/>
      <c r="K44" s="65" t="s">
        <v>120</v>
      </c>
      <c r="L44" s="177"/>
    </row>
    <row r="45" spans="1:12" ht="15.6" x14ac:dyDescent="0.3">
      <c r="A45" s="174"/>
      <c r="B45" s="19" t="s">
        <v>123</v>
      </c>
      <c r="C45" s="67"/>
      <c r="D45" s="67"/>
      <c r="E45" s="67"/>
      <c r="F45" s="67"/>
      <c r="G45" s="67"/>
      <c r="H45" s="51">
        <v>20</v>
      </c>
      <c r="I45" s="14"/>
      <c r="J45" s="8"/>
      <c r="K45" s="48"/>
      <c r="L45" s="177"/>
    </row>
    <row r="46" spans="1:12" x14ac:dyDescent="0.3">
      <c r="A46" s="54"/>
      <c r="B46" s="16" t="s">
        <v>134</v>
      </c>
      <c r="C46" s="86">
        <f>(C44+C39+C34+C29+C24)*($H25+$H30+$H35+$H40+$H45)/100</f>
        <v>6</v>
      </c>
      <c r="D46" s="86">
        <f>(D44+D39+D34+D29+D24)*($H25+$H30+$H35+$H40+$H45)/100</f>
        <v>5.6</v>
      </c>
      <c r="E46" s="86">
        <f t="shared" ref="E46:I46" si="14">(E44+E39+E34+E29+E24)*($H25+$H30+$H35+$H40+$H45)/100</f>
        <v>6</v>
      </c>
      <c r="F46" s="86">
        <f t="shared" si="14"/>
        <v>4.5</v>
      </c>
      <c r="G46" s="86">
        <f t="shared" si="14"/>
        <v>1.3</v>
      </c>
      <c r="H46" s="53"/>
      <c r="I46" s="86">
        <f t="shared" si="14"/>
        <v>9</v>
      </c>
      <c r="J46" s="45"/>
      <c r="K46" s="42"/>
      <c r="L46" s="5"/>
    </row>
    <row r="47" spans="1:12" s="29" customFormat="1" ht="15.6" x14ac:dyDescent="0.3">
      <c r="A47" s="175" t="s">
        <v>65</v>
      </c>
      <c r="B47" s="175"/>
      <c r="C47" s="175"/>
      <c r="D47" s="175"/>
      <c r="E47" s="175"/>
      <c r="F47" s="175"/>
      <c r="G47" s="175"/>
      <c r="H47" s="27">
        <v>15</v>
      </c>
      <c r="I47" s="27"/>
      <c r="J47" s="27"/>
      <c r="K47" s="28"/>
      <c r="L47" s="69"/>
    </row>
    <row r="48" spans="1:12" ht="46.8" customHeight="1" x14ac:dyDescent="0.3">
      <c r="A48" s="166" t="s">
        <v>66</v>
      </c>
      <c r="B48" s="47" t="s">
        <v>67</v>
      </c>
      <c r="C48" s="24" t="s">
        <v>141</v>
      </c>
      <c r="D48" s="24" t="s">
        <v>142</v>
      </c>
      <c r="E48" s="24" t="s">
        <v>147</v>
      </c>
      <c r="F48" s="24" t="s">
        <v>147</v>
      </c>
      <c r="G48" s="24" t="s">
        <v>148</v>
      </c>
      <c r="H48" s="53"/>
      <c r="I48" s="53"/>
      <c r="J48" s="45"/>
      <c r="K48" s="55" t="s">
        <v>68</v>
      </c>
      <c r="L48" s="55" t="s">
        <v>70</v>
      </c>
    </row>
    <row r="49" spans="1:12" ht="15.6" customHeight="1" x14ac:dyDescent="0.3">
      <c r="A49" s="167"/>
      <c r="B49" s="18" t="s">
        <v>122</v>
      </c>
      <c r="C49" s="72">
        <f>IF(C48="Да",1,IF(C48="Нет",0))</f>
        <v>1</v>
      </c>
      <c r="D49" s="72">
        <f t="shared" ref="D49:G49" si="15">IF(D48="Да",1,IF(D48="Нет",0))</f>
        <v>0</v>
      </c>
      <c r="E49" s="72">
        <f t="shared" si="15"/>
        <v>1</v>
      </c>
      <c r="F49" s="72">
        <f t="shared" si="15"/>
        <v>1</v>
      </c>
      <c r="G49" s="72">
        <f t="shared" si="15"/>
        <v>0</v>
      </c>
      <c r="H49" s="53"/>
      <c r="I49" s="88">
        <f>MAX(C49:G49)</f>
        <v>1</v>
      </c>
      <c r="J49" s="45"/>
      <c r="K49" s="42" t="s">
        <v>69</v>
      </c>
      <c r="L49" s="73" t="s">
        <v>71</v>
      </c>
    </row>
    <row r="50" spans="1:12" ht="15.6" x14ac:dyDescent="0.3">
      <c r="A50" s="167"/>
      <c r="B50" s="19" t="s">
        <v>123</v>
      </c>
      <c r="C50" s="40"/>
      <c r="D50" s="40"/>
      <c r="E50" s="40"/>
      <c r="F50" s="40"/>
      <c r="G50" s="40"/>
      <c r="H50" s="45">
        <v>100</v>
      </c>
      <c r="I50" s="45"/>
      <c r="J50" s="8"/>
      <c r="K50" s="48"/>
      <c r="L50" s="56"/>
    </row>
    <row r="51" spans="1:12" x14ac:dyDescent="0.3">
      <c r="A51" s="54"/>
      <c r="B51" s="16" t="s">
        <v>134</v>
      </c>
      <c r="C51" s="92">
        <f>C49*$H50/100</f>
        <v>1</v>
      </c>
      <c r="D51" s="92">
        <f>D49*$H50/100</f>
        <v>0</v>
      </c>
      <c r="E51" s="92">
        <f t="shared" ref="E51:I51" si="16">E49*$H50/100</f>
        <v>1</v>
      </c>
      <c r="F51" s="92">
        <f t="shared" si="16"/>
        <v>1</v>
      </c>
      <c r="G51" s="92">
        <f t="shared" si="16"/>
        <v>0</v>
      </c>
      <c r="H51" s="53"/>
      <c r="I51" s="92">
        <f t="shared" si="16"/>
        <v>1</v>
      </c>
      <c r="J51" s="45"/>
      <c r="K51" s="42"/>
      <c r="L51" s="5"/>
    </row>
    <row r="52" spans="1:12" s="29" customFormat="1" ht="15.6" x14ac:dyDescent="0.3">
      <c r="A52" s="175" t="s">
        <v>72</v>
      </c>
      <c r="B52" s="175"/>
      <c r="C52" s="175"/>
      <c r="D52" s="175"/>
      <c r="E52" s="175"/>
      <c r="F52" s="175"/>
      <c r="G52" s="175"/>
      <c r="H52" s="27">
        <v>20</v>
      </c>
      <c r="I52" s="27"/>
      <c r="J52" s="27"/>
      <c r="K52" s="90"/>
      <c r="L52" s="69"/>
    </row>
    <row r="53" spans="1:12" ht="102.6" customHeight="1" x14ac:dyDescent="0.3">
      <c r="A53" s="166" t="s">
        <v>73</v>
      </c>
      <c r="B53" s="60" t="s">
        <v>74</v>
      </c>
      <c r="C53" s="74" t="s">
        <v>141</v>
      </c>
      <c r="D53" s="74" t="s">
        <v>142</v>
      </c>
      <c r="E53" s="74" t="s">
        <v>148</v>
      </c>
      <c r="F53" s="74" t="s">
        <v>148</v>
      </c>
      <c r="G53" s="74" t="s">
        <v>148</v>
      </c>
      <c r="H53" s="47"/>
      <c r="I53" s="53"/>
      <c r="J53" s="45"/>
      <c r="K53" s="55" t="s">
        <v>75</v>
      </c>
      <c r="L53" s="180" t="s">
        <v>77</v>
      </c>
    </row>
    <row r="54" spans="1:12" ht="15.6" customHeight="1" x14ac:dyDescent="0.3">
      <c r="A54" s="167"/>
      <c r="B54" s="18" t="s">
        <v>122</v>
      </c>
      <c r="C54" s="72">
        <f>IF(C53="Да",1,IF(C53="Нет",0))</f>
        <v>1</v>
      </c>
      <c r="D54" s="72">
        <f t="shared" ref="D54:G54" si="17">IF(D53="Да",1,IF(D53="Нет",0))</f>
        <v>0</v>
      </c>
      <c r="E54" s="72">
        <f t="shared" si="17"/>
        <v>0</v>
      </c>
      <c r="F54" s="72">
        <f t="shared" si="17"/>
        <v>0</v>
      </c>
      <c r="G54" s="72">
        <f t="shared" si="17"/>
        <v>0</v>
      </c>
      <c r="H54" s="53"/>
      <c r="I54" s="88">
        <f>MAX(C54:G54)</f>
        <v>1</v>
      </c>
      <c r="J54" s="45"/>
      <c r="K54" s="42" t="s">
        <v>76</v>
      </c>
      <c r="L54" s="174"/>
    </row>
    <row r="55" spans="1:12" ht="15.6" x14ac:dyDescent="0.3">
      <c r="A55" s="167"/>
      <c r="B55" s="19" t="s">
        <v>123</v>
      </c>
      <c r="C55" s="40"/>
      <c r="D55" s="40"/>
      <c r="E55" s="40"/>
      <c r="F55" s="40"/>
      <c r="G55" s="40"/>
      <c r="H55" s="45">
        <v>25</v>
      </c>
      <c r="I55" s="45"/>
      <c r="J55" s="8"/>
      <c r="K55" s="48"/>
      <c r="L55" s="174"/>
    </row>
    <row r="56" spans="1:12" ht="69" customHeight="1" x14ac:dyDescent="0.3">
      <c r="A56" s="166" t="s">
        <v>78</v>
      </c>
      <c r="B56" s="47" t="s">
        <v>143</v>
      </c>
      <c r="C56" s="53">
        <v>0</v>
      </c>
      <c r="D56" s="53">
        <v>3</v>
      </c>
      <c r="E56" s="45">
        <v>5</v>
      </c>
      <c r="F56" s="45">
        <v>9</v>
      </c>
      <c r="G56" s="45">
        <v>1</v>
      </c>
      <c r="H56" s="53"/>
      <c r="I56" s="53"/>
      <c r="J56" s="45"/>
      <c r="K56" s="55" t="s">
        <v>79</v>
      </c>
      <c r="L56" s="55" t="s">
        <v>81</v>
      </c>
    </row>
    <row r="57" spans="1:12" ht="21.6" customHeight="1" x14ac:dyDescent="0.3">
      <c r="A57" s="167"/>
      <c r="B57" s="18" t="s">
        <v>122</v>
      </c>
      <c r="C57" s="22">
        <f>IF(C56=0,5,IF(C56=1,4,IF(C56=2,3,IF(C56=3,2,IF(C56=4,1,IF(C56=5,0,IF(C56&gt;5,0)))))))</f>
        <v>5</v>
      </c>
      <c r="D57" s="22">
        <f t="shared" ref="D57:G57" si="18">IF(D56=0,5,IF(D56=1,4,IF(D56=2,3,IF(D56=3,2,IF(D56=4,1,IF(D56=5,0,IF(D56&gt;5,0)))))))</f>
        <v>2</v>
      </c>
      <c r="E57" s="22">
        <f t="shared" si="18"/>
        <v>0</v>
      </c>
      <c r="F57" s="22">
        <f t="shared" si="18"/>
        <v>0</v>
      </c>
      <c r="G57" s="22">
        <f t="shared" si="18"/>
        <v>4</v>
      </c>
      <c r="H57" s="53"/>
      <c r="I57" s="88">
        <f>MAX(C57:G57)</f>
        <v>5</v>
      </c>
      <c r="J57" s="45"/>
      <c r="K57" s="56" t="s">
        <v>25</v>
      </c>
      <c r="L57" s="56" t="s">
        <v>21</v>
      </c>
    </row>
    <row r="58" spans="1:12" ht="16.2" x14ac:dyDescent="0.3">
      <c r="A58" s="167"/>
      <c r="B58" s="19" t="s">
        <v>123</v>
      </c>
      <c r="C58" s="53"/>
      <c r="D58" s="53"/>
      <c r="E58" s="45"/>
      <c r="F58" s="45"/>
      <c r="G58" s="45"/>
      <c r="H58" s="45">
        <v>15</v>
      </c>
      <c r="I58" s="45"/>
      <c r="J58" s="45"/>
      <c r="K58" s="56" t="s">
        <v>80</v>
      </c>
      <c r="L58" s="7"/>
    </row>
    <row r="59" spans="1:12" ht="16.2" hidden="1" x14ac:dyDescent="0.3">
      <c r="A59" s="167"/>
      <c r="B59" s="48"/>
      <c r="C59" s="26"/>
      <c r="D59" s="64"/>
      <c r="E59" s="62"/>
      <c r="F59" s="62"/>
      <c r="G59" s="62"/>
      <c r="H59" s="48"/>
      <c r="I59" s="53"/>
      <c r="J59" s="45"/>
      <c r="K59" s="56" t="s">
        <v>27</v>
      </c>
      <c r="L59" s="7"/>
    </row>
    <row r="60" spans="1:12" ht="16.2" hidden="1" x14ac:dyDescent="0.3">
      <c r="A60" s="167"/>
      <c r="B60" s="48"/>
      <c r="C60" s="26"/>
      <c r="D60" s="64"/>
      <c r="E60" s="62"/>
      <c r="F60" s="62"/>
      <c r="G60" s="62"/>
      <c r="H60" s="48"/>
      <c r="I60" s="53"/>
      <c r="J60" s="45"/>
      <c r="K60" s="56" t="s">
        <v>28</v>
      </c>
      <c r="L60" s="7"/>
    </row>
    <row r="61" spans="1:12" ht="16.2" hidden="1" x14ac:dyDescent="0.3">
      <c r="A61" s="168"/>
      <c r="B61" s="49"/>
      <c r="C61" s="70"/>
      <c r="D61" s="71"/>
      <c r="E61" s="63"/>
      <c r="F61" s="63"/>
      <c r="G61" s="63"/>
      <c r="H61" s="49"/>
      <c r="I61" s="53"/>
      <c r="J61" s="45"/>
      <c r="K61" s="42" t="s">
        <v>29</v>
      </c>
      <c r="L61" s="5"/>
    </row>
    <row r="62" spans="1:12" ht="77.400000000000006" customHeight="1" x14ac:dyDescent="0.3">
      <c r="A62" s="166" t="s">
        <v>82</v>
      </c>
      <c r="B62" s="49" t="s">
        <v>145</v>
      </c>
      <c r="C62" s="74" t="s">
        <v>141</v>
      </c>
      <c r="D62" s="74" t="s">
        <v>142</v>
      </c>
      <c r="E62" s="74" t="s">
        <v>147</v>
      </c>
      <c r="F62" s="74" t="s">
        <v>147</v>
      </c>
      <c r="G62" s="74" t="s">
        <v>147</v>
      </c>
      <c r="H62" s="53"/>
      <c r="I62" s="53"/>
      <c r="J62" s="45"/>
      <c r="K62" s="55" t="s">
        <v>83</v>
      </c>
      <c r="L62" s="55" t="s">
        <v>144</v>
      </c>
    </row>
    <row r="63" spans="1:12" ht="18" customHeight="1" x14ac:dyDescent="0.3">
      <c r="A63" s="167"/>
      <c r="B63" s="18" t="s">
        <v>122</v>
      </c>
      <c r="C63" s="72">
        <f>IF(C62="Да",1,IF(C62="Нет",0))</f>
        <v>1</v>
      </c>
      <c r="D63" s="72">
        <f t="shared" ref="D63:G63" si="19">IF(D62="Да",1,IF(D62="Нет",0))</f>
        <v>0</v>
      </c>
      <c r="E63" s="72">
        <f t="shared" si="19"/>
        <v>1</v>
      </c>
      <c r="F63" s="72">
        <f t="shared" si="19"/>
        <v>1</v>
      </c>
      <c r="G63" s="72">
        <f t="shared" si="19"/>
        <v>1</v>
      </c>
      <c r="H63" s="53"/>
      <c r="I63" s="88">
        <f>MAX(C63:G63)</f>
        <v>1</v>
      </c>
      <c r="J63" s="45"/>
      <c r="K63" s="56"/>
      <c r="L63" s="56"/>
    </row>
    <row r="64" spans="1:12" ht="16.8" customHeight="1" x14ac:dyDescent="0.3">
      <c r="A64" s="168"/>
      <c r="B64" s="19" t="s">
        <v>123</v>
      </c>
      <c r="C64" s="53"/>
      <c r="D64" s="53"/>
      <c r="E64" s="43"/>
      <c r="F64" s="43"/>
      <c r="G64" s="43"/>
      <c r="H64" s="45">
        <v>25</v>
      </c>
      <c r="I64" s="45"/>
      <c r="J64" s="45"/>
      <c r="K64" s="42" t="s">
        <v>84</v>
      </c>
      <c r="L64" s="42" t="s">
        <v>85</v>
      </c>
    </row>
    <row r="65" spans="1:12" ht="55.2" x14ac:dyDescent="0.35">
      <c r="A65" s="166" t="s">
        <v>86</v>
      </c>
      <c r="B65" s="53" t="s">
        <v>88</v>
      </c>
      <c r="C65" s="24">
        <v>0</v>
      </c>
      <c r="D65" s="24">
        <v>3</v>
      </c>
      <c r="E65" s="24">
        <v>9</v>
      </c>
      <c r="F65" s="24">
        <v>9</v>
      </c>
      <c r="G65" s="24"/>
      <c r="H65" s="53"/>
      <c r="I65" s="53"/>
      <c r="J65" s="45"/>
      <c r="K65" s="89" t="s">
        <v>90</v>
      </c>
      <c r="L65" s="55" t="s">
        <v>93</v>
      </c>
    </row>
    <row r="66" spans="1:12" ht="39" customHeight="1" x14ac:dyDescent="0.3">
      <c r="A66" s="167"/>
      <c r="B66" s="53" t="s">
        <v>89</v>
      </c>
      <c r="C66" s="24">
        <v>9</v>
      </c>
      <c r="D66" s="24">
        <v>9</v>
      </c>
      <c r="E66" s="24">
        <v>9</v>
      </c>
      <c r="F66" s="24">
        <v>10</v>
      </c>
      <c r="G66" s="24"/>
      <c r="H66" s="53"/>
      <c r="I66" s="53"/>
      <c r="J66" s="45"/>
      <c r="K66" s="56" t="s">
        <v>91</v>
      </c>
      <c r="L66" s="181" t="s">
        <v>94</v>
      </c>
    </row>
    <row r="67" spans="1:12" ht="42.6" customHeight="1" x14ac:dyDescent="0.3">
      <c r="A67" s="167"/>
      <c r="B67" s="53" t="s">
        <v>87</v>
      </c>
      <c r="C67" s="39">
        <f>IF(C66=0,1,IF(C66&gt;0,C65/C66))</f>
        <v>0</v>
      </c>
      <c r="D67" s="39">
        <f t="shared" ref="D67:G67" si="20">IF(D66=0,1,IF(D66&gt;0,D65/D66))</f>
        <v>0.33333333333333331</v>
      </c>
      <c r="E67" s="39">
        <f t="shared" si="20"/>
        <v>1</v>
      </c>
      <c r="F67" s="39">
        <f t="shared" si="20"/>
        <v>0.9</v>
      </c>
      <c r="G67" s="39">
        <f t="shared" si="20"/>
        <v>1</v>
      </c>
      <c r="H67" s="53"/>
      <c r="I67" s="31">
        <f>MAX(C67:G67)</f>
        <v>1</v>
      </c>
      <c r="J67" s="45"/>
      <c r="K67" s="56" t="s">
        <v>92</v>
      </c>
      <c r="L67" s="181"/>
    </row>
    <row r="68" spans="1:12" ht="19.2" customHeight="1" x14ac:dyDescent="0.3">
      <c r="A68" s="167"/>
      <c r="B68" s="18" t="s">
        <v>122</v>
      </c>
      <c r="C68" s="23">
        <f>IF(C67&lt;90%,0,IF(C67=90%,0,IF(C67&lt;100%,0.5,IF(C67=100%,1))))</f>
        <v>0</v>
      </c>
      <c r="D68" s="23">
        <f t="shared" ref="D68:G68" si="21">IF(D67&lt;90%,0,IF(D67=90%,0,IF(D67&lt;100%,0.5,IF(D67=100%,1))))</f>
        <v>0</v>
      </c>
      <c r="E68" s="23">
        <f t="shared" si="21"/>
        <v>1</v>
      </c>
      <c r="F68" s="23">
        <f t="shared" si="21"/>
        <v>0</v>
      </c>
      <c r="G68" s="23">
        <f t="shared" si="21"/>
        <v>1</v>
      </c>
      <c r="H68" s="53"/>
      <c r="I68" s="88">
        <f>MAX(C68:G68)</f>
        <v>1</v>
      </c>
      <c r="J68" s="45"/>
      <c r="K68" s="56"/>
      <c r="L68" s="181"/>
    </row>
    <row r="69" spans="1:12" ht="19.2" customHeight="1" x14ac:dyDescent="0.3">
      <c r="A69" s="168"/>
      <c r="B69" s="19" t="s">
        <v>123</v>
      </c>
      <c r="C69" s="38"/>
      <c r="D69" s="24"/>
      <c r="E69" s="24"/>
      <c r="F69" s="24"/>
      <c r="G69" s="24"/>
      <c r="H69" s="45">
        <v>20</v>
      </c>
      <c r="I69" s="45"/>
      <c r="J69" s="45"/>
      <c r="K69" s="52"/>
      <c r="L69" s="182"/>
    </row>
    <row r="70" spans="1:12" ht="125.4" customHeight="1" x14ac:dyDescent="0.3">
      <c r="A70" s="180" t="s">
        <v>95</v>
      </c>
      <c r="B70" s="30" t="s">
        <v>97</v>
      </c>
      <c r="C70" s="38">
        <v>1</v>
      </c>
      <c r="D70" s="75">
        <v>0</v>
      </c>
      <c r="E70" s="75">
        <v>0</v>
      </c>
      <c r="F70" s="75">
        <v>2</v>
      </c>
      <c r="G70" s="75">
        <v>1</v>
      </c>
      <c r="H70" s="53"/>
      <c r="I70" s="53"/>
      <c r="J70" s="45"/>
      <c r="K70" s="55" t="s">
        <v>100</v>
      </c>
      <c r="L70" s="55" t="s">
        <v>103</v>
      </c>
    </row>
    <row r="71" spans="1:12" ht="35.4" customHeight="1" x14ac:dyDescent="0.3">
      <c r="A71" s="174"/>
      <c r="B71" s="53" t="s">
        <v>98</v>
      </c>
      <c r="C71" s="75">
        <v>1</v>
      </c>
      <c r="D71" s="75">
        <v>1</v>
      </c>
      <c r="E71" s="75">
        <v>0</v>
      </c>
      <c r="F71" s="75">
        <v>3</v>
      </c>
      <c r="G71" s="75">
        <v>3</v>
      </c>
      <c r="H71" s="53"/>
      <c r="I71" s="53"/>
      <c r="J71" s="45"/>
      <c r="K71" s="70" t="s">
        <v>99</v>
      </c>
      <c r="L71" s="48" t="s">
        <v>21</v>
      </c>
    </row>
    <row r="72" spans="1:12" ht="34.799999999999997" customHeight="1" x14ac:dyDescent="0.3">
      <c r="A72" s="174"/>
      <c r="B72" s="53" t="s">
        <v>96</v>
      </c>
      <c r="C72" s="39">
        <f t="shared" ref="C72:G72" si="22">IF(C71=0,0,C70/C71)</f>
        <v>1</v>
      </c>
      <c r="D72" s="39">
        <f t="shared" si="22"/>
        <v>0</v>
      </c>
      <c r="E72" s="39">
        <f t="shared" si="22"/>
        <v>0</v>
      </c>
      <c r="F72" s="39">
        <f t="shared" si="22"/>
        <v>0.66666666666666663</v>
      </c>
      <c r="G72" s="39">
        <f t="shared" si="22"/>
        <v>0.33333333333333331</v>
      </c>
      <c r="H72" s="53"/>
      <c r="I72" s="31">
        <f>MAX(C72:G72)</f>
        <v>1</v>
      </c>
      <c r="J72" s="45"/>
      <c r="K72" s="56" t="s">
        <v>101</v>
      </c>
    </row>
    <row r="73" spans="1:12" ht="16.2" x14ac:dyDescent="0.3">
      <c r="A73" s="174"/>
      <c r="B73" s="18" t="s">
        <v>122</v>
      </c>
      <c r="C73" s="23">
        <f>IF(C72=0%,1,IF(C72=25%,0.5,IF(C72&lt;25%,0.5,IF(C72&gt;25%,0))))</f>
        <v>0</v>
      </c>
      <c r="D73" s="23">
        <f t="shared" ref="D73:G73" si="23">IF(D72=0%,1,IF(D72=25%,0.5,IF(D72&lt;25%,0.5,IF(D72&gt;25%,0))))</f>
        <v>1</v>
      </c>
      <c r="E73" s="23">
        <f t="shared" si="23"/>
        <v>1</v>
      </c>
      <c r="F73" s="23">
        <f t="shared" si="23"/>
        <v>0</v>
      </c>
      <c r="G73" s="23">
        <f t="shared" si="23"/>
        <v>0</v>
      </c>
      <c r="H73" s="53"/>
      <c r="I73" s="88">
        <f>MAX(C73:G73)</f>
        <v>1</v>
      </c>
      <c r="J73" s="45"/>
      <c r="K73" s="42" t="s">
        <v>102</v>
      </c>
      <c r="L73" s="48"/>
    </row>
    <row r="74" spans="1:12" x14ac:dyDescent="0.3">
      <c r="A74" s="183"/>
      <c r="B74" s="19" t="s">
        <v>123</v>
      </c>
      <c r="C74" s="38"/>
      <c r="D74" s="24"/>
      <c r="E74" s="24"/>
      <c r="F74" s="24"/>
      <c r="G74" s="24"/>
      <c r="H74" s="45">
        <v>15</v>
      </c>
      <c r="I74" s="45"/>
      <c r="J74" s="45"/>
      <c r="L74" s="49"/>
    </row>
    <row r="75" spans="1:12" x14ac:dyDescent="0.3">
      <c r="A75" s="54"/>
      <c r="B75" s="16" t="s">
        <v>134</v>
      </c>
      <c r="C75" s="92">
        <f>(C54+C57+C63+C68+C73)*($H74+$H69+$H64+$H58+$H55)/100</f>
        <v>7</v>
      </c>
      <c r="D75" s="92">
        <f t="shared" ref="D75:I75" si="24">(D54+D57+D63+D68+D73)*($H74+$H69+$H64+$H58+$H55)/100</f>
        <v>3</v>
      </c>
      <c r="E75" s="92">
        <f t="shared" si="24"/>
        <v>3</v>
      </c>
      <c r="F75" s="92">
        <f t="shared" si="24"/>
        <v>1</v>
      </c>
      <c r="G75" s="92">
        <f t="shared" si="24"/>
        <v>6</v>
      </c>
      <c r="H75" s="53"/>
      <c r="I75" s="92">
        <f t="shared" si="24"/>
        <v>9</v>
      </c>
      <c r="J75" s="45"/>
      <c r="K75" s="42"/>
      <c r="L75" s="5"/>
    </row>
    <row r="76" spans="1:12" s="29" customFormat="1" ht="15.6" x14ac:dyDescent="0.3">
      <c r="A76" s="184" t="s">
        <v>104</v>
      </c>
      <c r="B76" s="184"/>
      <c r="C76" s="184"/>
      <c r="D76" s="184"/>
      <c r="E76" s="184"/>
      <c r="F76" s="184"/>
      <c r="G76" s="184"/>
      <c r="H76" s="27">
        <v>15</v>
      </c>
      <c r="I76" s="27"/>
      <c r="J76" s="27"/>
      <c r="K76" s="69"/>
      <c r="L76" s="69"/>
    </row>
    <row r="77" spans="1:12" ht="124.8" customHeight="1" x14ac:dyDescent="0.3">
      <c r="A77" s="180" t="s">
        <v>105</v>
      </c>
      <c r="B77" s="25" t="s">
        <v>106</v>
      </c>
      <c r="C77" s="76">
        <v>0</v>
      </c>
      <c r="D77" s="24">
        <v>1</v>
      </c>
      <c r="E77" s="24"/>
      <c r="F77" s="24"/>
      <c r="G77" s="24"/>
      <c r="H77" s="53"/>
      <c r="I77" s="53"/>
      <c r="J77" s="45"/>
      <c r="K77" s="55" t="s">
        <v>108</v>
      </c>
      <c r="L77" s="55" t="s">
        <v>110</v>
      </c>
    </row>
    <row r="78" spans="1:12" ht="43.8" customHeight="1" x14ac:dyDescent="0.3">
      <c r="A78" s="174"/>
      <c r="B78" s="53" t="s">
        <v>107</v>
      </c>
      <c r="C78" s="76">
        <v>1</v>
      </c>
      <c r="D78" s="24">
        <v>3</v>
      </c>
      <c r="E78" s="24">
        <v>0</v>
      </c>
      <c r="F78" s="24"/>
      <c r="G78" s="24"/>
      <c r="H78" s="53"/>
      <c r="I78" s="53"/>
      <c r="J78" s="45"/>
      <c r="K78" s="56" t="s">
        <v>109</v>
      </c>
      <c r="L78" s="56" t="s">
        <v>111</v>
      </c>
    </row>
    <row r="79" spans="1:12" ht="34.200000000000003" customHeight="1" x14ac:dyDescent="0.3">
      <c r="A79" s="174"/>
      <c r="B79" s="53" t="s">
        <v>121</v>
      </c>
      <c r="C79" s="77">
        <f>IF(C78=0,0,IF(C78&gt;0,C77/C78))</f>
        <v>0</v>
      </c>
      <c r="D79" s="77">
        <f t="shared" ref="D79:G79" si="25">IF(D78=0,0,IF(D78&gt;0,D77/D78))</f>
        <v>0.33333333333333331</v>
      </c>
      <c r="E79" s="77">
        <f t="shared" si="25"/>
        <v>0</v>
      </c>
      <c r="F79" s="77">
        <f t="shared" si="25"/>
        <v>0</v>
      </c>
      <c r="G79" s="77">
        <f t="shared" si="25"/>
        <v>0</v>
      </c>
      <c r="H79" s="53"/>
      <c r="I79" s="31">
        <f>MAX(C79:G79)</f>
        <v>0.33333333333333331</v>
      </c>
      <c r="J79" s="45"/>
      <c r="K79" s="49" t="s">
        <v>102</v>
      </c>
      <c r="L79" s="56"/>
    </row>
    <row r="80" spans="1:12" ht="16.8" customHeight="1" x14ac:dyDescent="0.3">
      <c r="A80" s="174"/>
      <c r="B80" s="18" t="s">
        <v>122</v>
      </c>
      <c r="C80" s="23">
        <f>IF(C79=0%,1,IF(C79=25%,0.5,IF(C79&lt;25%,0.5,IF(C79&gt;25%,0))))</f>
        <v>1</v>
      </c>
      <c r="D80" s="23">
        <f t="shared" ref="D80:G80" si="26">IF(D79=0%,1,IF(D79=25%,0.5,IF(D79&lt;25%,0.5,IF(D79&gt;25%,0))))</f>
        <v>0</v>
      </c>
      <c r="E80" s="23">
        <f t="shared" si="26"/>
        <v>1</v>
      </c>
      <c r="F80" s="23">
        <f t="shared" si="26"/>
        <v>1</v>
      </c>
      <c r="G80" s="23">
        <f t="shared" si="26"/>
        <v>1</v>
      </c>
      <c r="H80" s="53"/>
      <c r="I80" s="88">
        <f>MAX(C80:G80)</f>
        <v>1</v>
      </c>
      <c r="J80" s="45"/>
      <c r="K80" s="56"/>
      <c r="L80" s="56"/>
    </row>
    <row r="81" spans="1:12" ht="16.8" customHeight="1" x14ac:dyDescent="0.3">
      <c r="A81" s="183"/>
      <c r="B81" s="19" t="s">
        <v>123</v>
      </c>
      <c r="C81" s="78"/>
      <c r="D81" s="53"/>
      <c r="E81" s="43"/>
      <c r="F81" s="43"/>
      <c r="G81" s="43"/>
      <c r="H81" s="45">
        <v>65</v>
      </c>
      <c r="I81" s="45"/>
      <c r="J81" s="45"/>
      <c r="L81" s="11"/>
    </row>
    <row r="82" spans="1:12" ht="124.2" x14ac:dyDescent="0.3">
      <c r="A82" s="180" t="s">
        <v>112</v>
      </c>
      <c r="B82" s="53" t="s">
        <v>114</v>
      </c>
      <c r="C82" s="53"/>
      <c r="D82" s="53"/>
      <c r="E82" s="43"/>
      <c r="F82" s="43"/>
      <c r="G82" s="43"/>
      <c r="H82" s="53"/>
      <c r="I82" s="53"/>
      <c r="J82" s="45"/>
      <c r="K82" s="55" t="s">
        <v>115</v>
      </c>
      <c r="L82" s="55" t="s">
        <v>117</v>
      </c>
    </row>
    <row r="83" spans="1:12" x14ac:dyDescent="0.3">
      <c r="A83" s="174"/>
      <c r="B83" s="18" t="s">
        <v>122</v>
      </c>
      <c r="C83" s="23">
        <f>IF(C82=0%,1,IF(C82&gt;0%,0))</f>
        <v>1</v>
      </c>
      <c r="D83" s="23">
        <f t="shared" ref="D83:G83" si="27">IF(D82=0%,1,IF(D82&gt;0%,0))</f>
        <v>1</v>
      </c>
      <c r="E83" s="23">
        <f t="shared" si="27"/>
        <v>1</v>
      </c>
      <c r="F83" s="23">
        <f t="shared" si="27"/>
        <v>1</v>
      </c>
      <c r="G83" s="23">
        <f t="shared" si="27"/>
        <v>1</v>
      </c>
      <c r="H83" s="53"/>
      <c r="I83" s="88">
        <f>MAX(C83:G83)</f>
        <v>1</v>
      </c>
      <c r="J83" s="45"/>
      <c r="K83" s="56"/>
      <c r="L83" s="56"/>
    </row>
    <row r="84" spans="1:12" ht="14.4" customHeight="1" x14ac:dyDescent="0.3">
      <c r="A84" s="183"/>
      <c r="B84" s="19" t="s">
        <v>123</v>
      </c>
      <c r="C84" s="66"/>
      <c r="D84" s="53"/>
      <c r="E84" s="43"/>
      <c r="F84" s="43"/>
      <c r="G84" s="43"/>
      <c r="H84" s="45">
        <v>35</v>
      </c>
      <c r="I84" s="45"/>
      <c r="J84" s="45"/>
      <c r="K84" s="49" t="s">
        <v>116</v>
      </c>
      <c r="L84" s="42" t="s">
        <v>118</v>
      </c>
    </row>
    <row r="85" spans="1:12" x14ac:dyDescent="0.3">
      <c r="A85" s="54"/>
      <c r="B85" s="16" t="s">
        <v>134</v>
      </c>
      <c r="C85" s="92">
        <f>(C80+C83)*($H81+$H84)/100</f>
        <v>2</v>
      </c>
      <c r="D85" s="92">
        <f t="shared" ref="D85:I85" si="28">(D80+D83)*($H81+$H84)/100</f>
        <v>1</v>
      </c>
      <c r="E85" s="92">
        <f t="shared" si="28"/>
        <v>2</v>
      </c>
      <c r="F85" s="92">
        <f t="shared" si="28"/>
        <v>2</v>
      </c>
      <c r="G85" s="92">
        <f t="shared" si="28"/>
        <v>2</v>
      </c>
      <c r="H85" s="53"/>
      <c r="I85" s="92">
        <f t="shared" si="28"/>
        <v>2</v>
      </c>
      <c r="J85" s="45"/>
      <c r="K85" s="42"/>
      <c r="L85" s="5"/>
    </row>
    <row r="86" spans="1:12" x14ac:dyDescent="0.3">
      <c r="A86" s="3"/>
      <c r="B86" s="3"/>
      <c r="C86" s="91">
        <f>((C19*$H7)+(C46*$H20)+(C51*$H47)+(C75*$H52)+(C85*$H76))/100</f>
        <v>5.5750000000000002</v>
      </c>
      <c r="D86" s="91">
        <f>((D19*$H7)+(D46*$H20)+(D51*$H47)+(D75*$H52)+(D85*$H76))/100</f>
        <v>5.335</v>
      </c>
      <c r="E86" s="91">
        <f t="shared" ref="E86:G86" si="29">((E19*$H7)+(E46*$H20)+(E51*$H47)+(E75*$H52)+(E85*$H76))/100</f>
        <v>4.6500000000000004</v>
      </c>
      <c r="F86" s="91">
        <f t="shared" si="29"/>
        <v>3.7250000000000001</v>
      </c>
      <c r="G86" s="91">
        <f t="shared" si="29"/>
        <v>3.58</v>
      </c>
      <c r="H86" s="3"/>
      <c r="I86" s="3"/>
      <c r="J86" s="3"/>
      <c r="K86" s="3"/>
      <c r="L86" s="3"/>
    </row>
    <row r="87" spans="1:12" x14ac:dyDescent="0.3">
      <c r="A87" s="4"/>
      <c r="C87">
        <f>($H7+$H20+$H47+$H52+$H76)*(C85+C75+C51+C46+C19)/100</f>
        <v>24.75</v>
      </c>
      <c r="D87">
        <f t="shared" ref="D87:I87" si="30">($H7+$H20+$H47+$H52+$H76)*(D85+D75+D51+D46+D19)/100</f>
        <v>22.11</v>
      </c>
      <c r="E87">
        <f t="shared" si="30"/>
        <v>19.8</v>
      </c>
      <c r="F87">
        <f t="shared" si="30"/>
        <v>15.95</v>
      </c>
      <c r="G87">
        <f t="shared" si="30"/>
        <v>17.38</v>
      </c>
      <c r="I87">
        <f t="shared" si="30"/>
        <v>35.200000000000003</v>
      </c>
    </row>
  </sheetData>
  <mergeCells count="28">
    <mergeCell ref="A70:A74"/>
    <mergeCell ref="A76:G76"/>
    <mergeCell ref="A77:A81"/>
    <mergeCell ref="A82:A84"/>
    <mergeCell ref="A52:G52"/>
    <mergeCell ref="A53:A55"/>
    <mergeCell ref="L53:L55"/>
    <mergeCell ref="A56:A61"/>
    <mergeCell ref="A62:A64"/>
    <mergeCell ref="A65:A69"/>
    <mergeCell ref="L66:L69"/>
    <mergeCell ref="L31:L35"/>
    <mergeCell ref="A36:A41"/>
    <mergeCell ref="A42:A45"/>
    <mergeCell ref="L42:L45"/>
    <mergeCell ref="A47:G47"/>
    <mergeCell ref="A48:A50"/>
    <mergeCell ref="A16:A19"/>
    <mergeCell ref="A20:G20"/>
    <mergeCell ref="A21:A25"/>
    <mergeCell ref="A26:A30"/>
    <mergeCell ref="A31:A35"/>
    <mergeCell ref="A13:A15"/>
    <mergeCell ref="A1:L1"/>
    <mergeCell ref="A2:L2"/>
    <mergeCell ref="A7:G7"/>
    <mergeCell ref="A8:A12"/>
    <mergeCell ref="L8:L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Z35"/>
  <sheetViews>
    <sheetView view="pageBreakPreview" topLeftCell="A13" zoomScaleNormal="100" zoomScaleSheetLayoutView="100" workbookViewId="0">
      <selection activeCell="A32" sqref="A32"/>
    </sheetView>
  </sheetViews>
  <sheetFormatPr defaultColWidth="9.109375" defaultRowHeight="15.6" x14ac:dyDescent="0.3"/>
  <cols>
    <col min="1" max="1" width="66" style="94" customWidth="1"/>
    <col min="2" max="2" width="10" style="94" customWidth="1"/>
    <col min="3" max="3" width="11.5546875" style="126" customWidth="1"/>
    <col min="4" max="4" width="11.5546875" style="94" customWidth="1"/>
    <col min="5" max="5" width="16.33203125" style="93" customWidth="1"/>
    <col min="6" max="6" width="12.6640625" style="93" customWidth="1"/>
    <col min="7" max="7" width="18.44140625" style="93" customWidth="1"/>
    <col min="8" max="8" width="14" style="93" customWidth="1"/>
    <col min="9" max="9" width="17" style="93" customWidth="1"/>
    <col min="10" max="10" width="15.33203125" style="93" customWidth="1"/>
    <col min="11" max="11" width="14.109375" style="93" customWidth="1"/>
    <col min="12" max="12" width="13.5546875" style="94" customWidth="1"/>
    <col min="13" max="13" width="18" style="94" customWidth="1"/>
    <col min="14" max="14" width="12.6640625" style="94" customWidth="1"/>
    <col min="15" max="15" width="19.44140625" style="94" customWidth="1"/>
    <col min="16" max="16" width="14.33203125" style="94" customWidth="1"/>
    <col min="17" max="17" width="15.33203125" style="94" customWidth="1"/>
    <col min="18" max="18" width="14.33203125" style="94" customWidth="1"/>
    <col min="19" max="19" width="15.33203125" style="94" customWidth="1"/>
    <col min="20" max="20" width="14.33203125" style="94" customWidth="1"/>
    <col min="21" max="21" width="15.33203125" style="94" customWidth="1"/>
    <col min="22" max="22" width="12.33203125" style="93" customWidth="1"/>
    <col min="23" max="23" width="11.44140625" style="93" customWidth="1"/>
    <col min="24" max="24" width="12.33203125" style="94" customWidth="1"/>
    <col min="25" max="25" width="17.5546875" style="94" customWidth="1"/>
    <col min="26" max="26" width="11.44140625" style="93" customWidth="1"/>
    <col min="27" max="27" width="11.88671875" style="93" customWidth="1"/>
    <col min="28" max="28" width="10.44140625" style="94" customWidth="1"/>
    <col min="29" max="29" width="16.44140625" style="94" customWidth="1"/>
    <col min="30" max="30" width="10.6640625" style="94" customWidth="1"/>
    <col min="31" max="31" width="16.6640625" style="94" customWidth="1"/>
    <col min="32" max="32" width="9.88671875" style="94" customWidth="1"/>
    <col min="33" max="33" width="17.109375" style="94" customWidth="1"/>
    <col min="34" max="34" width="9.88671875" style="94" customWidth="1"/>
    <col min="35" max="35" width="17.109375" style="94" customWidth="1"/>
    <col min="36" max="36" width="9.88671875" style="94" customWidth="1"/>
    <col min="37" max="37" width="17.109375" style="94" customWidth="1"/>
    <col min="38" max="38" width="16.33203125" style="93" customWidth="1"/>
    <col min="39" max="39" width="14.109375" style="93" customWidth="1"/>
    <col min="40" max="40" width="12.6640625" style="94" customWidth="1"/>
    <col min="41" max="41" width="17.5546875" style="94" customWidth="1"/>
    <col min="42" max="42" width="13" style="94" customWidth="1"/>
    <col min="43" max="43" width="16.33203125" style="94" customWidth="1"/>
    <col min="44" max="44" width="16" style="93" customWidth="1"/>
    <col min="45" max="45" width="12" style="93" customWidth="1"/>
    <col min="46" max="46" width="15.6640625" style="94" customWidth="1"/>
    <col min="47" max="47" width="16.5546875" style="127" customWidth="1"/>
    <col min="48" max="48" width="9.109375" style="94"/>
    <col min="49" max="49" width="11.44140625" style="94" bestFit="1" customWidth="1"/>
    <col min="50" max="50" width="10.109375" style="94" bestFit="1" customWidth="1"/>
    <col min="51" max="252" width="9.109375" style="94"/>
    <col min="253" max="253" width="66" style="94" customWidth="1"/>
    <col min="254" max="254" width="10" style="94" customWidth="1"/>
    <col min="255" max="256" width="11.5546875" style="94" customWidth="1"/>
    <col min="257" max="257" width="16.33203125" style="94" customWidth="1"/>
    <col min="258" max="258" width="12.6640625" style="94" customWidth="1"/>
    <col min="259" max="259" width="18.44140625" style="94" customWidth="1"/>
    <col min="260" max="260" width="14" style="94" customWidth="1"/>
    <col min="261" max="261" width="17" style="94" customWidth="1"/>
    <col min="262" max="262" width="11.33203125" style="94" customWidth="1"/>
    <col min="263" max="263" width="15.109375" style="94" customWidth="1"/>
    <col min="264" max="264" width="12.5546875" style="94" customWidth="1"/>
    <col min="265" max="265" width="17.44140625" style="94" customWidth="1"/>
    <col min="266" max="266" width="15.33203125" style="94" customWidth="1"/>
    <col min="267" max="267" width="14.109375" style="94" customWidth="1"/>
    <col min="268" max="268" width="13.5546875" style="94" customWidth="1"/>
    <col min="269" max="269" width="18" style="94" customWidth="1"/>
    <col min="270" max="270" width="12.6640625" style="94" customWidth="1"/>
    <col min="271" max="271" width="19.44140625" style="94" customWidth="1"/>
    <col min="272" max="272" width="14.33203125" style="94" customWidth="1"/>
    <col min="273" max="273" width="15.33203125" style="94" customWidth="1"/>
    <col min="274" max="274" width="12.33203125" style="94" customWidth="1"/>
    <col min="275" max="275" width="11.44140625" style="94" customWidth="1"/>
    <col min="276" max="276" width="12.33203125" style="94" customWidth="1"/>
    <col min="277" max="277" width="17.5546875" style="94" customWidth="1"/>
    <col min="278" max="278" width="12.109375" style="94" customWidth="1"/>
    <col min="279" max="279" width="16.33203125" style="94" customWidth="1"/>
    <col min="280" max="280" width="11.44140625" style="94" customWidth="1"/>
    <col min="281" max="281" width="11.88671875" style="94" customWidth="1"/>
    <col min="282" max="282" width="10.44140625" style="94" customWidth="1"/>
    <col min="283" max="283" width="16.44140625" style="94" customWidth="1"/>
    <col min="284" max="284" width="10.6640625" style="94" customWidth="1"/>
    <col min="285" max="285" width="16.6640625" style="94" customWidth="1"/>
    <col min="286" max="286" width="9.88671875" style="94" customWidth="1"/>
    <col min="287" max="287" width="17.109375" style="94" customWidth="1"/>
    <col min="288" max="288" width="16.33203125" style="94" customWidth="1"/>
    <col min="289" max="289" width="14.109375" style="94" customWidth="1"/>
    <col min="290" max="290" width="12.6640625" style="94" customWidth="1"/>
    <col min="291" max="291" width="17.5546875" style="94" customWidth="1"/>
    <col min="292" max="292" width="13" style="94" customWidth="1"/>
    <col min="293" max="293" width="16.33203125" style="94" customWidth="1"/>
    <col min="294" max="294" width="16" style="94" customWidth="1"/>
    <col min="295" max="295" width="12" style="94" customWidth="1"/>
    <col min="296" max="296" width="15.6640625" style="94" customWidth="1"/>
    <col min="297" max="297" width="16.5546875" style="94" customWidth="1"/>
    <col min="298" max="508" width="9.109375" style="94"/>
    <col min="509" max="509" width="66" style="94" customWidth="1"/>
    <col min="510" max="510" width="10" style="94" customWidth="1"/>
    <col min="511" max="512" width="11.5546875" style="94" customWidth="1"/>
    <col min="513" max="513" width="16.33203125" style="94" customWidth="1"/>
    <col min="514" max="514" width="12.6640625" style="94" customWidth="1"/>
    <col min="515" max="515" width="18.44140625" style="94" customWidth="1"/>
    <col min="516" max="516" width="14" style="94" customWidth="1"/>
    <col min="517" max="517" width="17" style="94" customWidth="1"/>
    <col min="518" max="518" width="11.33203125" style="94" customWidth="1"/>
    <col min="519" max="519" width="15.109375" style="94" customWidth="1"/>
    <col min="520" max="520" width="12.5546875" style="94" customWidth="1"/>
    <col min="521" max="521" width="17.44140625" style="94" customWidth="1"/>
    <col min="522" max="522" width="15.33203125" style="94" customWidth="1"/>
    <col min="523" max="523" width="14.109375" style="94" customWidth="1"/>
    <col min="524" max="524" width="13.5546875" style="94" customWidth="1"/>
    <col min="525" max="525" width="18" style="94" customWidth="1"/>
    <col min="526" max="526" width="12.6640625" style="94" customWidth="1"/>
    <col min="527" max="527" width="19.44140625" style="94" customWidth="1"/>
    <col min="528" max="528" width="14.33203125" style="94" customWidth="1"/>
    <col min="529" max="529" width="15.33203125" style="94" customWidth="1"/>
    <col min="530" max="530" width="12.33203125" style="94" customWidth="1"/>
    <col min="531" max="531" width="11.44140625" style="94" customWidth="1"/>
    <col min="532" max="532" width="12.33203125" style="94" customWidth="1"/>
    <col min="533" max="533" width="17.5546875" style="94" customWidth="1"/>
    <col min="534" max="534" width="12.109375" style="94" customWidth="1"/>
    <col min="535" max="535" width="16.33203125" style="94" customWidth="1"/>
    <col min="536" max="536" width="11.44140625" style="94" customWidth="1"/>
    <col min="537" max="537" width="11.88671875" style="94" customWidth="1"/>
    <col min="538" max="538" width="10.44140625" style="94" customWidth="1"/>
    <col min="539" max="539" width="16.44140625" style="94" customWidth="1"/>
    <col min="540" max="540" width="10.6640625" style="94" customWidth="1"/>
    <col min="541" max="541" width="16.6640625" style="94" customWidth="1"/>
    <col min="542" max="542" width="9.88671875" style="94" customWidth="1"/>
    <col min="543" max="543" width="17.109375" style="94" customWidth="1"/>
    <col min="544" max="544" width="16.33203125" style="94" customWidth="1"/>
    <col min="545" max="545" width="14.109375" style="94" customWidth="1"/>
    <col min="546" max="546" width="12.6640625" style="94" customWidth="1"/>
    <col min="547" max="547" width="17.5546875" style="94" customWidth="1"/>
    <col min="548" max="548" width="13" style="94" customWidth="1"/>
    <col min="549" max="549" width="16.33203125" style="94" customWidth="1"/>
    <col min="550" max="550" width="16" style="94" customWidth="1"/>
    <col min="551" max="551" width="12" style="94" customWidth="1"/>
    <col min="552" max="552" width="15.6640625" style="94" customWidth="1"/>
    <col min="553" max="553" width="16.5546875" style="94" customWidth="1"/>
    <col min="554" max="764" width="9.109375" style="94"/>
    <col min="765" max="765" width="66" style="94" customWidth="1"/>
    <col min="766" max="766" width="10" style="94" customWidth="1"/>
    <col min="767" max="768" width="11.5546875" style="94" customWidth="1"/>
    <col min="769" max="769" width="16.33203125" style="94" customWidth="1"/>
    <col min="770" max="770" width="12.6640625" style="94" customWidth="1"/>
    <col min="771" max="771" width="18.44140625" style="94" customWidth="1"/>
    <col min="772" max="772" width="14" style="94" customWidth="1"/>
    <col min="773" max="773" width="17" style="94" customWidth="1"/>
    <col min="774" max="774" width="11.33203125" style="94" customWidth="1"/>
    <col min="775" max="775" width="15.109375" style="94" customWidth="1"/>
    <col min="776" max="776" width="12.5546875" style="94" customWidth="1"/>
    <col min="777" max="777" width="17.44140625" style="94" customWidth="1"/>
    <col min="778" max="778" width="15.33203125" style="94" customWidth="1"/>
    <col min="779" max="779" width="14.109375" style="94" customWidth="1"/>
    <col min="780" max="780" width="13.5546875" style="94" customWidth="1"/>
    <col min="781" max="781" width="18" style="94" customWidth="1"/>
    <col min="782" max="782" width="12.6640625" style="94" customWidth="1"/>
    <col min="783" max="783" width="19.44140625" style="94" customWidth="1"/>
    <col min="784" max="784" width="14.33203125" style="94" customWidth="1"/>
    <col min="785" max="785" width="15.33203125" style="94" customWidth="1"/>
    <col min="786" max="786" width="12.33203125" style="94" customWidth="1"/>
    <col min="787" max="787" width="11.44140625" style="94" customWidth="1"/>
    <col min="788" max="788" width="12.33203125" style="94" customWidth="1"/>
    <col min="789" max="789" width="17.5546875" style="94" customWidth="1"/>
    <col min="790" max="790" width="12.109375" style="94" customWidth="1"/>
    <col min="791" max="791" width="16.33203125" style="94" customWidth="1"/>
    <col min="792" max="792" width="11.44140625" style="94" customWidth="1"/>
    <col min="793" max="793" width="11.88671875" style="94" customWidth="1"/>
    <col min="794" max="794" width="10.44140625" style="94" customWidth="1"/>
    <col min="795" max="795" width="16.44140625" style="94" customWidth="1"/>
    <col min="796" max="796" width="10.6640625" style="94" customWidth="1"/>
    <col min="797" max="797" width="16.6640625" style="94" customWidth="1"/>
    <col min="798" max="798" width="9.88671875" style="94" customWidth="1"/>
    <col min="799" max="799" width="17.109375" style="94" customWidth="1"/>
    <col min="800" max="800" width="16.33203125" style="94" customWidth="1"/>
    <col min="801" max="801" width="14.109375" style="94" customWidth="1"/>
    <col min="802" max="802" width="12.6640625" style="94" customWidth="1"/>
    <col min="803" max="803" width="17.5546875" style="94" customWidth="1"/>
    <col min="804" max="804" width="13" style="94" customWidth="1"/>
    <col min="805" max="805" width="16.33203125" style="94" customWidth="1"/>
    <col min="806" max="806" width="16" style="94" customWidth="1"/>
    <col min="807" max="807" width="12" style="94" customWidth="1"/>
    <col min="808" max="808" width="15.6640625" style="94" customWidth="1"/>
    <col min="809" max="809" width="16.5546875" style="94" customWidth="1"/>
    <col min="810" max="1020" width="9.109375" style="94"/>
    <col min="1021" max="1021" width="66" style="94" customWidth="1"/>
    <col min="1022" max="1022" width="10" style="94" customWidth="1"/>
    <col min="1023" max="1024" width="11.5546875" style="94" customWidth="1"/>
    <col min="1025" max="1025" width="16.33203125" style="94" customWidth="1"/>
    <col min="1026" max="1026" width="12.6640625" style="94" customWidth="1"/>
    <col min="1027" max="1027" width="18.44140625" style="94" customWidth="1"/>
    <col min="1028" max="1028" width="14" style="94" customWidth="1"/>
    <col min="1029" max="1029" width="17" style="94" customWidth="1"/>
    <col min="1030" max="1030" width="11.33203125" style="94" customWidth="1"/>
    <col min="1031" max="1031" width="15.109375" style="94" customWidth="1"/>
    <col min="1032" max="1032" width="12.5546875" style="94" customWidth="1"/>
    <col min="1033" max="1033" width="17.44140625" style="94" customWidth="1"/>
    <col min="1034" max="1034" width="15.33203125" style="94" customWidth="1"/>
    <col min="1035" max="1035" width="14.109375" style="94" customWidth="1"/>
    <col min="1036" max="1036" width="13.5546875" style="94" customWidth="1"/>
    <col min="1037" max="1037" width="18" style="94" customWidth="1"/>
    <col min="1038" max="1038" width="12.6640625" style="94" customWidth="1"/>
    <col min="1039" max="1039" width="19.44140625" style="94" customWidth="1"/>
    <col min="1040" max="1040" width="14.33203125" style="94" customWidth="1"/>
    <col min="1041" max="1041" width="15.33203125" style="94" customWidth="1"/>
    <col min="1042" max="1042" width="12.33203125" style="94" customWidth="1"/>
    <col min="1043" max="1043" width="11.44140625" style="94" customWidth="1"/>
    <col min="1044" max="1044" width="12.33203125" style="94" customWidth="1"/>
    <col min="1045" max="1045" width="17.5546875" style="94" customWidth="1"/>
    <col min="1046" max="1046" width="12.109375" style="94" customWidth="1"/>
    <col min="1047" max="1047" width="16.33203125" style="94" customWidth="1"/>
    <col min="1048" max="1048" width="11.44140625" style="94" customWidth="1"/>
    <col min="1049" max="1049" width="11.88671875" style="94" customWidth="1"/>
    <col min="1050" max="1050" width="10.44140625" style="94" customWidth="1"/>
    <col min="1051" max="1051" width="16.44140625" style="94" customWidth="1"/>
    <col min="1052" max="1052" width="10.6640625" style="94" customWidth="1"/>
    <col min="1053" max="1053" width="16.6640625" style="94" customWidth="1"/>
    <col min="1054" max="1054" width="9.88671875" style="94" customWidth="1"/>
    <col min="1055" max="1055" width="17.109375" style="94" customWidth="1"/>
    <col min="1056" max="1056" width="16.33203125" style="94" customWidth="1"/>
    <col min="1057" max="1057" width="14.109375" style="94" customWidth="1"/>
    <col min="1058" max="1058" width="12.6640625" style="94" customWidth="1"/>
    <col min="1059" max="1059" width="17.5546875" style="94" customWidth="1"/>
    <col min="1060" max="1060" width="13" style="94" customWidth="1"/>
    <col min="1061" max="1061" width="16.33203125" style="94" customWidth="1"/>
    <col min="1062" max="1062" width="16" style="94" customWidth="1"/>
    <col min="1063" max="1063" width="12" style="94" customWidth="1"/>
    <col min="1064" max="1064" width="15.6640625" style="94" customWidth="1"/>
    <col min="1065" max="1065" width="16.5546875" style="94" customWidth="1"/>
    <col min="1066" max="1276" width="9.109375" style="94"/>
    <col min="1277" max="1277" width="66" style="94" customWidth="1"/>
    <col min="1278" max="1278" width="10" style="94" customWidth="1"/>
    <col min="1279" max="1280" width="11.5546875" style="94" customWidth="1"/>
    <col min="1281" max="1281" width="16.33203125" style="94" customWidth="1"/>
    <col min="1282" max="1282" width="12.6640625" style="94" customWidth="1"/>
    <col min="1283" max="1283" width="18.44140625" style="94" customWidth="1"/>
    <col min="1284" max="1284" width="14" style="94" customWidth="1"/>
    <col min="1285" max="1285" width="17" style="94" customWidth="1"/>
    <col min="1286" max="1286" width="11.33203125" style="94" customWidth="1"/>
    <col min="1287" max="1287" width="15.109375" style="94" customWidth="1"/>
    <col min="1288" max="1288" width="12.5546875" style="94" customWidth="1"/>
    <col min="1289" max="1289" width="17.44140625" style="94" customWidth="1"/>
    <col min="1290" max="1290" width="15.33203125" style="94" customWidth="1"/>
    <col min="1291" max="1291" width="14.109375" style="94" customWidth="1"/>
    <col min="1292" max="1292" width="13.5546875" style="94" customWidth="1"/>
    <col min="1293" max="1293" width="18" style="94" customWidth="1"/>
    <col min="1294" max="1294" width="12.6640625" style="94" customWidth="1"/>
    <col min="1295" max="1295" width="19.44140625" style="94" customWidth="1"/>
    <col min="1296" max="1296" width="14.33203125" style="94" customWidth="1"/>
    <col min="1297" max="1297" width="15.33203125" style="94" customWidth="1"/>
    <col min="1298" max="1298" width="12.33203125" style="94" customWidth="1"/>
    <col min="1299" max="1299" width="11.44140625" style="94" customWidth="1"/>
    <col min="1300" max="1300" width="12.33203125" style="94" customWidth="1"/>
    <col min="1301" max="1301" width="17.5546875" style="94" customWidth="1"/>
    <col min="1302" max="1302" width="12.109375" style="94" customWidth="1"/>
    <col min="1303" max="1303" width="16.33203125" style="94" customWidth="1"/>
    <col min="1304" max="1304" width="11.44140625" style="94" customWidth="1"/>
    <col min="1305" max="1305" width="11.88671875" style="94" customWidth="1"/>
    <col min="1306" max="1306" width="10.44140625" style="94" customWidth="1"/>
    <col min="1307" max="1307" width="16.44140625" style="94" customWidth="1"/>
    <col min="1308" max="1308" width="10.6640625" style="94" customWidth="1"/>
    <col min="1309" max="1309" width="16.6640625" style="94" customWidth="1"/>
    <col min="1310" max="1310" width="9.88671875" style="94" customWidth="1"/>
    <col min="1311" max="1311" width="17.109375" style="94" customWidth="1"/>
    <col min="1312" max="1312" width="16.33203125" style="94" customWidth="1"/>
    <col min="1313" max="1313" width="14.109375" style="94" customWidth="1"/>
    <col min="1314" max="1314" width="12.6640625" style="94" customWidth="1"/>
    <col min="1315" max="1315" width="17.5546875" style="94" customWidth="1"/>
    <col min="1316" max="1316" width="13" style="94" customWidth="1"/>
    <col min="1317" max="1317" width="16.33203125" style="94" customWidth="1"/>
    <col min="1318" max="1318" width="16" style="94" customWidth="1"/>
    <col min="1319" max="1319" width="12" style="94" customWidth="1"/>
    <col min="1320" max="1320" width="15.6640625" style="94" customWidth="1"/>
    <col min="1321" max="1321" width="16.5546875" style="94" customWidth="1"/>
    <col min="1322" max="1532" width="9.109375" style="94"/>
    <col min="1533" max="1533" width="66" style="94" customWidth="1"/>
    <col min="1534" max="1534" width="10" style="94" customWidth="1"/>
    <col min="1535" max="1536" width="11.5546875" style="94" customWidth="1"/>
    <col min="1537" max="1537" width="16.33203125" style="94" customWidth="1"/>
    <col min="1538" max="1538" width="12.6640625" style="94" customWidth="1"/>
    <col min="1539" max="1539" width="18.44140625" style="94" customWidth="1"/>
    <col min="1540" max="1540" width="14" style="94" customWidth="1"/>
    <col min="1541" max="1541" width="17" style="94" customWidth="1"/>
    <col min="1542" max="1542" width="11.33203125" style="94" customWidth="1"/>
    <col min="1543" max="1543" width="15.109375" style="94" customWidth="1"/>
    <col min="1544" max="1544" width="12.5546875" style="94" customWidth="1"/>
    <col min="1545" max="1545" width="17.44140625" style="94" customWidth="1"/>
    <col min="1546" max="1546" width="15.33203125" style="94" customWidth="1"/>
    <col min="1547" max="1547" width="14.109375" style="94" customWidth="1"/>
    <col min="1548" max="1548" width="13.5546875" style="94" customWidth="1"/>
    <col min="1549" max="1549" width="18" style="94" customWidth="1"/>
    <col min="1550" max="1550" width="12.6640625" style="94" customWidth="1"/>
    <col min="1551" max="1551" width="19.44140625" style="94" customWidth="1"/>
    <col min="1552" max="1552" width="14.33203125" style="94" customWidth="1"/>
    <col min="1553" max="1553" width="15.33203125" style="94" customWidth="1"/>
    <col min="1554" max="1554" width="12.33203125" style="94" customWidth="1"/>
    <col min="1555" max="1555" width="11.44140625" style="94" customWidth="1"/>
    <col min="1556" max="1556" width="12.33203125" style="94" customWidth="1"/>
    <col min="1557" max="1557" width="17.5546875" style="94" customWidth="1"/>
    <col min="1558" max="1558" width="12.109375" style="94" customWidth="1"/>
    <col min="1559" max="1559" width="16.33203125" style="94" customWidth="1"/>
    <col min="1560" max="1560" width="11.44140625" style="94" customWidth="1"/>
    <col min="1561" max="1561" width="11.88671875" style="94" customWidth="1"/>
    <col min="1562" max="1562" width="10.44140625" style="94" customWidth="1"/>
    <col min="1563" max="1563" width="16.44140625" style="94" customWidth="1"/>
    <col min="1564" max="1564" width="10.6640625" style="94" customWidth="1"/>
    <col min="1565" max="1565" width="16.6640625" style="94" customWidth="1"/>
    <col min="1566" max="1566" width="9.88671875" style="94" customWidth="1"/>
    <col min="1567" max="1567" width="17.109375" style="94" customWidth="1"/>
    <col min="1568" max="1568" width="16.33203125" style="94" customWidth="1"/>
    <col min="1569" max="1569" width="14.109375" style="94" customWidth="1"/>
    <col min="1570" max="1570" width="12.6640625" style="94" customWidth="1"/>
    <col min="1571" max="1571" width="17.5546875" style="94" customWidth="1"/>
    <col min="1572" max="1572" width="13" style="94" customWidth="1"/>
    <col min="1573" max="1573" width="16.33203125" style="94" customWidth="1"/>
    <col min="1574" max="1574" width="16" style="94" customWidth="1"/>
    <col min="1575" max="1575" width="12" style="94" customWidth="1"/>
    <col min="1576" max="1576" width="15.6640625" style="94" customWidth="1"/>
    <col min="1577" max="1577" width="16.5546875" style="94" customWidth="1"/>
    <col min="1578" max="1788" width="9.109375" style="94"/>
    <col min="1789" max="1789" width="66" style="94" customWidth="1"/>
    <col min="1790" max="1790" width="10" style="94" customWidth="1"/>
    <col min="1791" max="1792" width="11.5546875" style="94" customWidth="1"/>
    <col min="1793" max="1793" width="16.33203125" style="94" customWidth="1"/>
    <col min="1794" max="1794" width="12.6640625" style="94" customWidth="1"/>
    <col min="1795" max="1795" width="18.44140625" style="94" customWidth="1"/>
    <col min="1796" max="1796" width="14" style="94" customWidth="1"/>
    <col min="1797" max="1797" width="17" style="94" customWidth="1"/>
    <col min="1798" max="1798" width="11.33203125" style="94" customWidth="1"/>
    <col min="1799" max="1799" width="15.109375" style="94" customWidth="1"/>
    <col min="1800" max="1800" width="12.5546875" style="94" customWidth="1"/>
    <col min="1801" max="1801" width="17.44140625" style="94" customWidth="1"/>
    <col min="1802" max="1802" width="15.33203125" style="94" customWidth="1"/>
    <col min="1803" max="1803" width="14.109375" style="94" customWidth="1"/>
    <col min="1804" max="1804" width="13.5546875" style="94" customWidth="1"/>
    <col min="1805" max="1805" width="18" style="94" customWidth="1"/>
    <col min="1806" max="1806" width="12.6640625" style="94" customWidth="1"/>
    <col min="1807" max="1807" width="19.44140625" style="94" customWidth="1"/>
    <col min="1808" max="1808" width="14.33203125" style="94" customWidth="1"/>
    <col min="1809" max="1809" width="15.33203125" style="94" customWidth="1"/>
    <col min="1810" max="1810" width="12.33203125" style="94" customWidth="1"/>
    <col min="1811" max="1811" width="11.44140625" style="94" customWidth="1"/>
    <col min="1812" max="1812" width="12.33203125" style="94" customWidth="1"/>
    <col min="1813" max="1813" width="17.5546875" style="94" customWidth="1"/>
    <col min="1814" max="1814" width="12.109375" style="94" customWidth="1"/>
    <col min="1815" max="1815" width="16.33203125" style="94" customWidth="1"/>
    <col min="1816" max="1816" width="11.44140625" style="94" customWidth="1"/>
    <col min="1817" max="1817" width="11.88671875" style="94" customWidth="1"/>
    <col min="1818" max="1818" width="10.44140625" style="94" customWidth="1"/>
    <col min="1819" max="1819" width="16.44140625" style="94" customWidth="1"/>
    <col min="1820" max="1820" width="10.6640625" style="94" customWidth="1"/>
    <col min="1821" max="1821" width="16.6640625" style="94" customWidth="1"/>
    <col min="1822" max="1822" width="9.88671875" style="94" customWidth="1"/>
    <col min="1823" max="1823" width="17.109375" style="94" customWidth="1"/>
    <col min="1824" max="1824" width="16.33203125" style="94" customWidth="1"/>
    <col min="1825" max="1825" width="14.109375" style="94" customWidth="1"/>
    <col min="1826" max="1826" width="12.6640625" style="94" customWidth="1"/>
    <col min="1827" max="1827" width="17.5546875" style="94" customWidth="1"/>
    <col min="1828" max="1828" width="13" style="94" customWidth="1"/>
    <col min="1829" max="1829" width="16.33203125" style="94" customWidth="1"/>
    <col min="1830" max="1830" width="16" style="94" customWidth="1"/>
    <col min="1831" max="1831" width="12" style="94" customWidth="1"/>
    <col min="1832" max="1832" width="15.6640625" style="94" customWidth="1"/>
    <col min="1833" max="1833" width="16.5546875" style="94" customWidth="1"/>
    <col min="1834" max="2044" width="9.109375" style="94"/>
    <col min="2045" max="2045" width="66" style="94" customWidth="1"/>
    <col min="2046" max="2046" width="10" style="94" customWidth="1"/>
    <col min="2047" max="2048" width="11.5546875" style="94" customWidth="1"/>
    <col min="2049" max="2049" width="16.33203125" style="94" customWidth="1"/>
    <col min="2050" max="2050" width="12.6640625" style="94" customWidth="1"/>
    <col min="2051" max="2051" width="18.44140625" style="94" customWidth="1"/>
    <col min="2052" max="2052" width="14" style="94" customWidth="1"/>
    <col min="2053" max="2053" width="17" style="94" customWidth="1"/>
    <col min="2054" max="2054" width="11.33203125" style="94" customWidth="1"/>
    <col min="2055" max="2055" width="15.109375" style="94" customWidth="1"/>
    <col min="2056" max="2056" width="12.5546875" style="94" customWidth="1"/>
    <col min="2057" max="2057" width="17.44140625" style="94" customWidth="1"/>
    <col min="2058" max="2058" width="15.33203125" style="94" customWidth="1"/>
    <col min="2059" max="2059" width="14.109375" style="94" customWidth="1"/>
    <col min="2060" max="2060" width="13.5546875" style="94" customWidth="1"/>
    <col min="2061" max="2061" width="18" style="94" customWidth="1"/>
    <col min="2062" max="2062" width="12.6640625" style="94" customWidth="1"/>
    <col min="2063" max="2063" width="19.44140625" style="94" customWidth="1"/>
    <col min="2064" max="2064" width="14.33203125" style="94" customWidth="1"/>
    <col min="2065" max="2065" width="15.33203125" style="94" customWidth="1"/>
    <col min="2066" max="2066" width="12.33203125" style="94" customWidth="1"/>
    <col min="2067" max="2067" width="11.44140625" style="94" customWidth="1"/>
    <col min="2068" max="2068" width="12.33203125" style="94" customWidth="1"/>
    <col min="2069" max="2069" width="17.5546875" style="94" customWidth="1"/>
    <col min="2070" max="2070" width="12.109375" style="94" customWidth="1"/>
    <col min="2071" max="2071" width="16.33203125" style="94" customWidth="1"/>
    <col min="2072" max="2072" width="11.44140625" style="94" customWidth="1"/>
    <col min="2073" max="2073" width="11.88671875" style="94" customWidth="1"/>
    <col min="2074" max="2074" width="10.44140625" style="94" customWidth="1"/>
    <col min="2075" max="2075" width="16.44140625" style="94" customWidth="1"/>
    <col min="2076" max="2076" width="10.6640625" style="94" customWidth="1"/>
    <col min="2077" max="2077" width="16.6640625" style="94" customWidth="1"/>
    <col min="2078" max="2078" width="9.88671875" style="94" customWidth="1"/>
    <col min="2079" max="2079" width="17.109375" style="94" customWidth="1"/>
    <col min="2080" max="2080" width="16.33203125" style="94" customWidth="1"/>
    <col min="2081" max="2081" width="14.109375" style="94" customWidth="1"/>
    <col min="2082" max="2082" width="12.6640625" style="94" customWidth="1"/>
    <col min="2083" max="2083" width="17.5546875" style="94" customWidth="1"/>
    <col min="2084" max="2084" width="13" style="94" customWidth="1"/>
    <col min="2085" max="2085" width="16.33203125" style="94" customWidth="1"/>
    <col min="2086" max="2086" width="16" style="94" customWidth="1"/>
    <col min="2087" max="2087" width="12" style="94" customWidth="1"/>
    <col min="2088" max="2088" width="15.6640625" style="94" customWidth="1"/>
    <col min="2089" max="2089" width="16.5546875" style="94" customWidth="1"/>
    <col min="2090" max="2300" width="9.109375" style="94"/>
    <col min="2301" max="2301" width="66" style="94" customWidth="1"/>
    <col min="2302" max="2302" width="10" style="94" customWidth="1"/>
    <col min="2303" max="2304" width="11.5546875" style="94" customWidth="1"/>
    <col min="2305" max="2305" width="16.33203125" style="94" customWidth="1"/>
    <col min="2306" max="2306" width="12.6640625" style="94" customWidth="1"/>
    <col min="2307" max="2307" width="18.44140625" style="94" customWidth="1"/>
    <col min="2308" max="2308" width="14" style="94" customWidth="1"/>
    <col min="2309" max="2309" width="17" style="94" customWidth="1"/>
    <col min="2310" max="2310" width="11.33203125" style="94" customWidth="1"/>
    <col min="2311" max="2311" width="15.109375" style="94" customWidth="1"/>
    <col min="2312" max="2312" width="12.5546875" style="94" customWidth="1"/>
    <col min="2313" max="2313" width="17.44140625" style="94" customWidth="1"/>
    <col min="2314" max="2314" width="15.33203125" style="94" customWidth="1"/>
    <col min="2315" max="2315" width="14.109375" style="94" customWidth="1"/>
    <col min="2316" max="2316" width="13.5546875" style="94" customWidth="1"/>
    <col min="2317" max="2317" width="18" style="94" customWidth="1"/>
    <col min="2318" max="2318" width="12.6640625" style="94" customWidth="1"/>
    <col min="2319" max="2319" width="19.44140625" style="94" customWidth="1"/>
    <col min="2320" max="2320" width="14.33203125" style="94" customWidth="1"/>
    <col min="2321" max="2321" width="15.33203125" style="94" customWidth="1"/>
    <col min="2322" max="2322" width="12.33203125" style="94" customWidth="1"/>
    <col min="2323" max="2323" width="11.44140625" style="94" customWidth="1"/>
    <col min="2324" max="2324" width="12.33203125" style="94" customWidth="1"/>
    <col min="2325" max="2325" width="17.5546875" style="94" customWidth="1"/>
    <col min="2326" max="2326" width="12.109375" style="94" customWidth="1"/>
    <col min="2327" max="2327" width="16.33203125" style="94" customWidth="1"/>
    <col min="2328" max="2328" width="11.44140625" style="94" customWidth="1"/>
    <col min="2329" max="2329" width="11.88671875" style="94" customWidth="1"/>
    <col min="2330" max="2330" width="10.44140625" style="94" customWidth="1"/>
    <col min="2331" max="2331" width="16.44140625" style="94" customWidth="1"/>
    <col min="2332" max="2332" width="10.6640625" style="94" customWidth="1"/>
    <col min="2333" max="2333" width="16.6640625" style="94" customWidth="1"/>
    <col min="2334" max="2334" width="9.88671875" style="94" customWidth="1"/>
    <col min="2335" max="2335" width="17.109375" style="94" customWidth="1"/>
    <col min="2336" max="2336" width="16.33203125" style="94" customWidth="1"/>
    <col min="2337" max="2337" width="14.109375" style="94" customWidth="1"/>
    <col min="2338" max="2338" width="12.6640625" style="94" customWidth="1"/>
    <col min="2339" max="2339" width="17.5546875" style="94" customWidth="1"/>
    <col min="2340" max="2340" width="13" style="94" customWidth="1"/>
    <col min="2341" max="2341" width="16.33203125" style="94" customWidth="1"/>
    <col min="2342" max="2342" width="16" style="94" customWidth="1"/>
    <col min="2343" max="2343" width="12" style="94" customWidth="1"/>
    <col min="2344" max="2344" width="15.6640625" style="94" customWidth="1"/>
    <col min="2345" max="2345" width="16.5546875" style="94" customWidth="1"/>
    <col min="2346" max="2556" width="9.109375" style="94"/>
    <col min="2557" max="2557" width="66" style="94" customWidth="1"/>
    <col min="2558" max="2558" width="10" style="94" customWidth="1"/>
    <col min="2559" max="2560" width="11.5546875" style="94" customWidth="1"/>
    <col min="2561" max="2561" width="16.33203125" style="94" customWidth="1"/>
    <col min="2562" max="2562" width="12.6640625" style="94" customWidth="1"/>
    <col min="2563" max="2563" width="18.44140625" style="94" customWidth="1"/>
    <col min="2564" max="2564" width="14" style="94" customWidth="1"/>
    <col min="2565" max="2565" width="17" style="94" customWidth="1"/>
    <col min="2566" max="2566" width="11.33203125" style="94" customWidth="1"/>
    <col min="2567" max="2567" width="15.109375" style="94" customWidth="1"/>
    <col min="2568" max="2568" width="12.5546875" style="94" customWidth="1"/>
    <col min="2569" max="2569" width="17.44140625" style="94" customWidth="1"/>
    <col min="2570" max="2570" width="15.33203125" style="94" customWidth="1"/>
    <col min="2571" max="2571" width="14.109375" style="94" customWidth="1"/>
    <col min="2572" max="2572" width="13.5546875" style="94" customWidth="1"/>
    <col min="2573" max="2573" width="18" style="94" customWidth="1"/>
    <col min="2574" max="2574" width="12.6640625" style="94" customWidth="1"/>
    <col min="2575" max="2575" width="19.44140625" style="94" customWidth="1"/>
    <col min="2576" max="2576" width="14.33203125" style="94" customWidth="1"/>
    <col min="2577" max="2577" width="15.33203125" style="94" customWidth="1"/>
    <col min="2578" max="2578" width="12.33203125" style="94" customWidth="1"/>
    <col min="2579" max="2579" width="11.44140625" style="94" customWidth="1"/>
    <col min="2580" max="2580" width="12.33203125" style="94" customWidth="1"/>
    <col min="2581" max="2581" width="17.5546875" style="94" customWidth="1"/>
    <col min="2582" max="2582" width="12.109375" style="94" customWidth="1"/>
    <col min="2583" max="2583" width="16.33203125" style="94" customWidth="1"/>
    <col min="2584" max="2584" width="11.44140625" style="94" customWidth="1"/>
    <col min="2585" max="2585" width="11.88671875" style="94" customWidth="1"/>
    <col min="2586" max="2586" width="10.44140625" style="94" customWidth="1"/>
    <col min="2587" max="2587" width="16.44140625" style="94" customWidth="1"/>
    <col min="2588" max="2588" width="10.6640625" style="94" customWidth="1"/>
    <col min="2589" max="2589" width="16.6640625" style="94" customWidth="1"/>
    <col min="2590" max="2590" width="9.88671875" style="94" customWidth="1"/>
    <col min="2591" max="2591" width="17.109375" style="94" customWidth="1"/>
    <col min="2592" max="2592" width="16.33203125" style="94" customWidth="1"/>
    <col min="2593" max="2593" width="14.109375" style="94" customWidth="1"/>
    <col min="2594" max="2594" width="12.6640625" style="94" customWidth="1"/>
    <col min="2595" max="2595" width="17.5546875" style="94" customWidth="1"/>
    <col min="2596" max="2596" width="13" style="94" customWidth="1"/>
    <col min="2597" max="2597" width="16.33203125" style="94" customWidth="1"/>
    <col min="2598" max="2598" width="16" style="94" customWidth="1"/>
    <col min="2599" max="2599" width="12" style="94" customWidth="1"/>
    <col min="2600" max="2600" width="15.6640625" style="94" customWidth="1"/>
    <col min="2601" max="2601" width="16.5546875" style="94" customWidth="1"/>
    <col min="2602" max="2812" width="9.109375" style="94"/>
    <col min="2813" max="2813" width="66" style="94" customWidth="1"/>
    <col min="2814" max="2814" width="10" style="94" customWidth="1"/>
    <col min="2815" max="2816" width="11.5546875" style="94" customWidth="1"/>
    <col min="2817" max="2817" width="16.33203125" style="94" customWidth="1"/>
    <col min="2818" max="2818" width="12.6640625" style="94" customWidth="1"/>
    <col min="2819" max="2819" width="18.44140625" style="94" customWidth="1"/>
    <col min="2820" max="2820" width="14" style="94" customWidth="1"/>
    <col min="2821" max="2821" width="17" style="94" customWidth="1"/>
    <col min="2822" max="2822" width="11.33203125" style="94" customWidth="1"/>
    <col min="2823" max="2823" width="15.109375" style="94" customWidth="1"/>
    <col min="2824" max="2824" width="12.5546875" style="94" customWidth="1"/>
    <col min="2825" max="2825" width="17.44140625" style="94" customWidth="1"/>
    <col min="2826" max="2826" width="15.33203125" style="94" customWidth="1"/>
    <col min="2827" max="2827" width="14.109375" style="94" customWidth="1"/>
    <col min="2828" max="2828" width="13.5546875" style="94" customWidth="1"/>
    <col min="2829" max="2829" width="18" style="94" customWidth="1"/>
    <col min="2830" max="2830" width="12.6640625" style="94" customWidth="1"/>
    <col min="2831" max="2831" width="19.44140625" style="94" customWidth="1"/>
    <col min="2832" max="2832" width="14.33203125" style="94" customWidth="1"/>
    <col min="2833" max="2833" width="15.33203125" style="94" customWidth="1"/>
    <col min="2834" max="2834" width="12.33203125" style="94" customWidth="1"/>
    <col min="2835" max="2835" width="11.44140625" style="94" customWidth="1"/>
    <col min="2836" max="2836" width="12.33203125" style="94" customWidth="1"/>
    <col min="2837" max="2837" width="17.5546875" style="94" customWidth="1"/>
    <col min="2838" max="2838" width="12.109375" style="94" customWidth="1"/>
    <col min="2839" max="2839" width="16.33203125" style="94" customWidth="1"/>
    <col min="2840" max="2840" width="11.44140625" style="94" customWidth="1"/>
    <col min="2841" max="2841" width="11.88671875" style="94" customWidth="1"/>
    <col min="2842" max="2842" width="10.44140625" style="94" customWidth="1"/>
    <col min="2843" max="2843" width="16.44140625" style="94" customWidth="1"/>
    <col min="2844" max="2844" width="10.6640625" style="94" customWidth="1"/>
    <col min="2845" max="2845" width="16.6640625" style="94" customWidth="1"/>
    <col min="2846" max="2846" width="9.88671875" style="94" customWidth="1"/>
    <col min="2847" max="2847" width="17.109375" style="94" customWidth="1"/>
    <col min="2848" max="2848" width="16.33203125" style="94" customWidth="1"/>
    <col min="2849" max="2849" width="14.109375" style="94" customWidth="1"/>
    <col min="2850" max="2850" width="12.6640625" style="94" customWidth="1"/>
    <col min="2851" max="2851" width="17.5546875" style="94" customWidth="1"/>
    <col min="2852" max="2852" width="13" style="94" customWidth="1"/>
    <col min="2853" max="2853" width="16.33203125" style="94" customWidth="1"/>
    <col min="2854" max="2854" width="16" style="94" customWidth="1"/>
    <col min="2855" max="2855" width="12" style="94" customWidth="1"/>
    <col min="2856" max="2856" width="15.6640625" style="94" customWidth="1"/>
    <col min="2857" max="2857" width="16.5546875" style="94" customWidth="1"/>
    <col min="2858" max="3068" width="9.109375" style="94"/>
    <col min="3069" max="3069" width="66" style="94" customWidth="1"/>
    <col min="3070" max="3070" width="10" style="94" customWidth="1"/>
    <col min="3071" max="3072" width="11.5546875" style="94" customWidth="1"/>
    <col min="3073" max="3073" width="16.33203125" style="94" customWidth="1"/>
    <col min="3074" max="3074" width="12.6640625" style="94" customWidth="1"/>
    <col min="3075" max="3075" width="18.44140625" style="94" customWidth="1"/>
    <col min="3076" max="3076" width="14" style="94" customWidth="1"/>
    <col min="3077" max="3077" width="17" style="94" customWidth="1"/>
    <col min="3078" max="3078" width="11.33203125" style="94" customWidth="1"/>
    <col min="3079" max="3079" width="15.109375" style="94" customWidth="1"/>
    <col min="3080" max="3080" width="12.5546875" style="94" customWidth="1"/>
    <col min="3081" max="3081" width="17.44140625" style="94" customWidth="1"/>
    <col min="3082" max="3082" width="15.33203125" style="94" customWidth="1"/>
    <col min="3083" max="3083" width="14.109375" style="94" customWidth="1"/>
    <col min="3084" max="3084" width="13.5546875" style="94" customWidth="1"/>
    <col min="3085" max="3085" width="18" style="94" customWidth="1"/>
    <col min="3086" max="3086" width="12.6640625" style="94" customWidth="1"/>
    <col min="3087" max="3087" width="19.44140625" style="94" customWidth="1"/>
    <col min="3088" max="3088" width="14.33203125" style="94" customWidth="1"/>
    <col min="3089" max="3089" width="15.33203125" style="94" customWidth="1"/>
    <col min="3090" max="3090" width="12.33203125" style="94" customWidth="1"/>
    <col min="3091" max="3091" width="11.44140625" style="94" customWidth="1"/>
    <col min="3092" max="3092" width="12.33203125" style="94" customWidth="1"/>
    <col min="3093" max="3093" width="17.5546875" style="94" customWidth="1"/>
    <col min="3094" max="3094" width="12.109375" style="94" customWidth="1"/>
    <col min="3095" max="3095" width="16.33203125" style="94" customWidth="1"/>
    <col min="3096" max="3096" width="11.44140625" style="94" customWidth="1"/>
    <col min="3097" max="3097" width="11.88671875" style="94" customWidth="1"/>
    <col min="3098" max="3098" width="10.44140625" style="94" customWidth="1"/>
    <col min="3099" max="3099" width="16.44140625" style="94" customWidth="1"/>
    <col min="3100" max="3100" width="10.6640625" style="94" customWidth="1"/>
    <col min="3101" max="3101" width="16.6640625" style="94" customWidth="1"/>
    <col min="3102" max="3102" width="9.88671875" style="94" customWidth="1"/>
    <col min="3103" max="3103" width="17.109375" style="94" customWidth="1"/>
    <col min="3104" max="3104" width="16.33203125" style="94" customWidth="1"/>
    <col min="3105" max="3105" width="14.109375" style="94" customWidth="1"/>
    <col min="3106" max="3106" width="12.6640625" style="94" customWidth="1"/>
    <col min="3107" max="3107" width="17.5546875" style="94" customWidth="1"/>
    <col min="3108" max="3108" width="13" style="94" customWidth="1"/>
    <col min="3109" max="3109" width="16.33203125" style="94" customWidth="1"/>
    <col min="3110" max="3110" width="16" style="94" customWidth="1"/>
    <col min="3111" max="3111" width="12" style="94" customWidth="1"/>
    <col min="3112" max="3112" width="15.6640625" style="94" customWidth="1"/>
    <col min="3113" max="3113" width="16.5546875" style="94" customWidth="1"/>
    <col min="3114" max="3324" width="9.109375" style="94"/>
    <col min="3325" max="3325" width="66" style="94" customWidth="1"/>
    <col min="3326" max="3326" width="10" style="94" customWidth="1"/>
    <col min="3327" max="3328" width="11.5546875" style="94" customWidth="1"/>
    <col min="3329" max="3329" width="16.33203125" style="94" customWidth="1"/>
    <col min="3330" max="3330" width="12.6640625" style="94" customWidth="1"/>
    <col min="3331" max="3331" width="18.44140625" style="94" customWidth="1"/>
    <col min="3332" max="3332" width="14" style="94" customWidth="1"/>
    <col min="3333" max="3333" width="17" style="94" customWidth="1"/>
    <col min="3334" max="3334" width="11.33203125" style="94" customWidth="1"/>
    <col min="3335" max="3335" width="15.109375" style="94" customWidth="1"/>
    <col min="3336" max="3336" width="12.5546875" style="94" customWidth="1"/>
    <col min="3337" max="3337" width="17.44140625" style="94" customWidth="1"/>
    <col min="3338" max="3338" width="15.33203125" style="94" customWidth="1"/>
    <col min="3339" max="3339" width="14.109375" style="94" customWidth="1"/>
    <col min="3340" max="3340" width="13.5546875" style="94" customWidth="1"/>
    <col min="3341" max="3341" width="18" style="94" customWidth="1"/>
    <col min="3342" max="3342" width="12.6640625" style="94" customWidth="1"/>
    <col min="3343" max="3343" width="19.44140625" style="94" customWidth="1"/>
    <col min="3344" max="3344" width="14.33203125" style="94" customWidth="1"/>
    <col min="3345" max="3345" width="15.33203125" style="94" customWidth="1"/>
    <col min="3346" max="3346" width="12.33203125" style="94" customWidth="1"/>
    <col min="3347" max="3347" width="11.44140625" style="94" customWidth="1"/>
    <col min="3348" max="3348" width="12.33203125" style="94" customWidth="1"/>
    <col min="3349" max="3349" width="17.5546875" style="94" customWidth="1"/>
    <col min="3350" max="3350" width="12.109375" style="94" customWidth="1"/>
    <col min="3351" max="3351" width="16.33203125" style="94" customWidth="1"/>
    <col min="3352" max="3352" width="11.44140625" style="94" customWidth="1"/>
    <col min="3353" max="3353" width="11.88671875" style="94" customWidth="1"/>
    <col min="3354" max="3354" width="10.44140625" style="94" customWidth="1"/>
    <col min="3355" max="3355" width="16.44140625" style="94" customWidth="1"/>
    <col min="3356" max="3356" width="10.6640625" style="94" customWidth="1"/>
    <col min="3357" max="3357" width="16.6640625" style="94" customWidth="1"/>
    <col min="3358" max="3358" width="9.88671875" style="94" customWidth="1"/>
    <col min="3359" max="3359" width="17.109375" style="94" customWidth="1"/>
    <col min="3360" max="3360" width="16.33203125" style="94" customWidth="1"/>
    <col min="3361" max="3361" width="14.109375" style="94" customWidth="1"/>
    <col min="3362" max="3362" width="12.6640625" style="94" customWidth="1"/>
    <col min="3363" max="3363" width="17.5546875" style="94" customWidth="1"/>
    <col min="3364" max="3364" width="13" style="94" customWidth="1"/>
    <col min="3365" max="3365" width="16.33203125" style="94" customWidth="1"/>
    <col min="3366" max="3366" width="16" style="94" customWidth="1"/>
    <col min="3367" max="3367" width="12" style="94" customWidth="1"/>
    <col min="3368" max="3368" width="15.6640625" style="94" customWidth="1"/>
    <col min="3369" max="3369" width="16.5546875" style="94" customWidth="1"/>
    <col min="3370" max="3580" width="9.109375" style="94"/>
    <col min="3581" max="3581" width="66" style="94" customWidth="1"/>
    <col min="3582" max="3582" width="10" style="94" customWidth="1"/>
    <col min="3583" max="3584" width="11.5546875" style="94" customWidth="1"/>
    <col min="3585" max="3585" width="16.33203125" style="94" customWidth="1"/>
    <col min="3586" max="3586" width="12.6640625" style="94" customWidth="1"/>
    <col min="3587" max="3587" width="18.44140625" style="94" customWidth="1"/>
    <col min="3588" max="3588" width="14" style="94" customWidth="1"/>
    <col min="3589" max="3589" width="17" style="94" customWidth="1"/>
    <col min="3590" max="3590" width="11.33203125" style="94" customWidth="1"/>
    <col min="3591" max="3591" width="15.109375" style="94" customWidth="1"/>
    <col min="3592" max="3592" width="12.5546875" style="94" customWidth="1"/>
    <col min="3593" max="3593" width="17.44140625" style="94" customWidth="1"/>
    <col min="3594" max="3594" width="15.33203125" style="94" customWidth="1"/>
    <col min="3595" max="3595" width="14.109375" style="94" customWidth="1"/>
    <col min="3596" max="3596" width="13.5546875" style="94" customWidth="1"/>
    <col min="3597" max="3597" width="18" style="94" customWidth="1"/>
    <col min="3598" max="3598" width="12.6640625" style="94" customWidth="1"/>
    <col min="3599" max="3599" width="19.44140625" style="94" customWidth="1"/>
    <col min="3600" max="3600" width="14.33203125" style="94" customWidth="1"/>
    <col min="3601" max="3601" width="15.33203125" style="94" customWidth="1"/>
    <col min="3602" max="3602" width="12.33203125" style="94" customWidth="1"/>
    <col min="3603" max="3603" width="11.44140625" style="94" customWidth="1"/>
    <col min="3604" max="3604" width="12.33203125" style="94" customWidth="1"/>
    <col min="3605" max="3605" width="17.5546875" style="94" customWidth="1"/>
    <col min="3606" max="3606" width="12.109375" style="94" customWidth="1"/>
    <col min="3607" max="3607" width="16.33203125" style="94" customWidth="1"/>
    <col min="3608" max="3608" width="11.44140625" style="94" customWidth="1"/>
    <col min="3609" max="3609" width="11.88671875" style="94" customWidth="1"/>
    <col min="3610" max="3610" width="10.44140625" style="94" customWidth="1"/>
    <col min="3611" max="3611" width="16.44140625" style="94" customWidth="1"/>
    <col min="3612" max="3612" width="10.6640625" style="94" customWidth="1"/>
    <col min="3613" max="3613" width="16.6640625" style="94" customWidth="1"/>
    <col min="3614" max="3614" width="9.88671875" style="94" customWidth="1"/>
    <col min="3615" max="3615" width="17.109375" style="94" customWidth="1"/>
    <col min="3616" max="3616" width="16.33203125" style="94" customWidth="1"/>
    <col min="3617" max="3617" width="14.109375" style="94" customWidth="1"/>
    <col min="3618" max="3618" width="12.6640625" style="94" customWidth="1"/>
    <col min="3619" max="3619" width="17.5546875" style="94" customWidth="1"/>
    <col min="3620" max="3620" width="13" style="94" customWidth="1"/>
    <col min="3621" max="3621" width="16.33203125" style="94" customWidth="1"/>
    <col min="3622" max="3622" width="16" style="94" customWidth="1"/>
    <col min="3623" max="3623" width="12" style="94" customWidth="1"/>
    <col min="3624" max="3624" width="15.6640625" style="94" customWidth="1"/>
    <col min="3625" max="3625" width="16.5546875" style="94" customWidth="1"/>
    <col min="3626" max="3836" width="9.109375" style="94"/>
    <col min="3837" max="3837" width="66" style="94" customWidth="1"/>
    <col min="3838" max="3838" width="10" style="94" customWidth="1"/>
    <col min="3839" max="3840" width="11.5546875" style="94" customWidth="1"/>
    <col min="3841" max="3841" width="16.33203125" style="94" customWidth="1"/>
    <col min="3842" max="3842" width="12.6640625" style="94" customWidth="1"/>
    <col min="3843" max="3843" width="18.44140625" style="94" customWidth="1"/>
    <col min="3844" max="3844" width="14" style="94" customWidth="1"/>
    <col min="3845" max="3845" width="17" style="94" customWidth="1"/>
    <col min="3846" max="3846" width="11.33203125" style="94" customWidth="1"/>
    <col min="3847" max="3847" width="15.109375" style="94" customWidth="1"/>
    <col min="3848" max="3848" width="12.5546875" style="94" customWidth="1"/>
    <col min="3849" max="3849" width="17.44140625" style="94" customWidth="1"/>
    <col min="3850" max="3850" width="15.33203125" style="94" customWidth="1"/>
    <col min="3851" max="3851" width="14.109375" style="94" customWidth="1"/>
    <col min="3852" max="3852" width="13.5546875" style="94" customWidth="1"/>
    <col min="3853" max="3853" width="18" style="94" customWidth="1"/>
    <col min="3854" max="3854" width="12.6640625" style="94" customWidth="1"/>
    <col min="3855" max="3855" width="19.44140625" style="94" customWidth="1"/>
    <col min="3856" max="3856" width="14.33203125" style="94" customWidth="1"/>
    <col min="3857" max="3857" width="15.33203125" style="94" customWidth="1"/>
    <col min="3858" max="3858" width="12.33203125" style="94" customWidth="1"/>
    <col min="3859" max="3859" width="11.44140625" style="94" customWidth="1"/>
    <col min="3860" max="3860" width="12.33203125" style="94" customWidth="1"/>
    <col min="3861" max="3861" width="17.5546875" style="94" customWidth="1"/>
    <col min="3862" max="3862" width="12.109375" style="94" customWidth="1"/>
    <col min="3863" max="3863" width="16.33203125" style="94" customWidth="1"/>
    <col min="3864" max="3864" width="11.44140625" style="94" customWidth="1"/>
    <col min="3865" max="3865" width="11.88671875" style="94" customWidth="1"/>
    <col min="3866" max="3866" width="10.44140625" style="94" customWidth="1"/>
    <col min="3867" max="3867" width="16.44140625" style="94" customWidth="1"/>
    <col min="3868" max="3868" width="10.6640625" style="94" customWidth="1"/>
    <col min="3869" max="3869" width="16.6640625" style="94" customWidth="1"/>
    <col min="3870" max="3870" width="9.88671875" style="94" customWidth="1"/>
    <col min="3871" max="3871" width="17.109375" style="94" customWidth="1"/>
    <col min="3872" max="3872" width="16.33203125" style="94" customWidth="1"/>
    <col min="3873" max="3873" width="14.109375" style="94" customWidth="1"/>
    <col min="3874" max="3874" width="12.6640625" style="94" customWidth="1"/>
    <col min="3875" max="3875" width="17.5546875" style="94" customWidth="1"/>
    <col min="3876" max="3876" width="13" style="94" customWidth="1"/>
    <col min="3877" max="3877" width="16.33203125" style="94" customWidth="1"/>
    <col min="3878" max="3878" width="16" style="94" customWidth="1"/>
    <col min="3879" max="3879" width="12" style="94" customWidth="1"/>
    <col min="3880" max="3880" width="15.6640625" style="94" customWidth="1"/>
    <col min="3881" max="3881" width="16.5546875" style="94" customWidth="1"/>
    <col min="3882" max="4092" width="9.109375" style="94"/>
    <col min="4093" max="4093" width="66" style="94" customWidth="1"/>
    <col min="4094" max="4094" width="10" style="94" customWidth="1"/>
    <col min="4095" max="4096" width="11.5546875" style="94" customWidth="1"/>
    <col min="4097" max="4097" width="16.33203125" style="94" customWidth="1"/>
    <col min="4098" max="4098" width="12.6640625" style="94" customWidth="1"/>
    <col min="4099" max="4099" width="18.44140625" style="94" customWidth="1"/>
    <col min="4100" max="4100" width="14" style="94" customWidth="1"/>
    <col min="4101" max="4101" width="17" style="94" customWidth="1"/>
    <col min="4102" max="4102" width="11.33203125" style="94" customWidth="1"/>
    <col min="4103" max="4103" width="15.109375" style="94" customWidth="1"/>
    <col min="4104" max="4104" width="12.5546875" style="94" customWidth="1"/>
    <col min="4105" max="4105" width="17.44140625" style="94" customWidth="1"/>
    <col min="4106" max="4106" width="15.33203125" style="94" customWidth="1"/>
    <col min="4107" max="4107" width="14.109375" style="94" customWidth="1"/>
    <col min="4108" max="4108" width="13.5546875" style="94" customWidth="1"/>
    <col min="4109" max="4109" width="18" style="94" customWidth="1"/>
    <col min="4110" max="4110" width="12.6640625" style="94" customWidth="1"/>
    <col min="4111" max="4111" width="19.44140625" style="94" customWidth="1"/>
    <col min="4112" max="4112" width="14.33203125" style="94" customWidth="1"/>
    <col min="4113" max="4113" width="15.33203125" style="94" customWidth="1"/>
    <col min="4114" max="4114" width="12.33203125" style="94" customWidth="1"/>
    <col min="4115" max="4115" width="11.44140625" style="94" customWidth="1"/>
    <col min="4116" max="4116" width="12.33203125" style="94" customWidth="1"/>
    <col min="4117" max="4117" width="17.5546875" style="94" customWidth="1"/>
    <col min="4118" max="4118" width="12.109375" style="94" customWidth="1"/>
    <col min="4119" max="4119" width="16.33203125" style="94" customWidth="1"/>
    <col min="4120" max="4120" width="11.44140625" style="94" customWidth="1"/>
    <col min="4121" max="4121" width="11.88671875" style="94" customWidth="1"/>
    <col min="4122" max="4122" width="10.44140625" style="94" customWidth="1"/>
    <col min="4123" max="4123" width="16.44140625" style="94" customWidth="1"/>
    <col min="4124" max="4124" width="10.6640625" style="94" customWidth="1"/>
    <col min="4125" max="4125" width="16.6640625" style="94" customWidth="1"/>
    <col min="4126" max="4126" width="9.88671875" style="94" customWidth="1"/>
    <col min="4127" max="4127" width="17.109375" style="94" customWidth="1"/>
    <col min="4128" max="4128" width="16.33203125" style="94" customWidth="1"/>
    <col min="4129" max="4129" width="14.109375" style="94" customWidth="1"/>
    <col min="4130" max="4130" width="12.6640625" style="94" customWidth="1"/>
    <col min="4131" max="4131" width="17.5546875" style="94" customWidth="1"/>
    <col min="4132" max="4132" width="13" style="94" customWidth="1"/>
    <col min="4133" max="4133" width="16.33203125" style="94" customWidth="1"/>
    <col min="4134" max="4134" width="16" style="94" customWidth="1"/>
    <col min="4135" max="4135" width="12" style="94" customWidth="1"/>
    <col min="4136" max="4136" width="15.6640625" style="94" customWidth="1"/>
    <col min="4137" max="4137" width="16.5546875" style="94" customWidth="1"/>
    <col min="4138" max="4348" width="9.109375" style="94"/>
    <col min="4349" max="4349" width="66" style="94" customWidth="1"/>
    <col min="4350" max="4350" width="10" style="94" customWidth="1"/>
    <col min="4351" max="4352" width="11.5546875" style="94" customWidth="1"/>
    <col min="4353" max="4353" width="16.33203125" style="94" customWidth="1"/>
    <col min="4354" max="4354" width="12.6640625" style="94" customWidth="1"/>
    <col min="4355" max="4355" width="18.44140625" style="94" customWidth="1"/>
    <col min="4356" max="4356" width="14" style="94" customWidth="1"/>
    <col min="4357" max="4357" width="17" style="94" customWidth="1"/>
    <col min="4358" max="4358" width="11.33203125" style="94" customWidth="1"/>
    <col min="4359" max="4359" width="15.109375" style="94" customWidth="1"/>
    <col min="4360" max="4360" width="12.5546875" style="94" customWidth="1"/>
    <col min="4361" max="4361" width="17.44140625" style="94" customWidth="1"/>
    <col min="4362" max="4362" width="15.33203125" style="94" customWidth="1"/>
    <col min="4363" max="4363" width="14.109375" style="94" customWidth="1"/>
    <col min="4364" max="4364" width="13.5546875" style="94" customWidth="1"/>
    <col min="4365" max="4365" width="18" style="94" customWidth="1"/>
    <col min="4366" max="4366" width="12.6640625" style="94" customWidth="1"/>
    <col min="4367" max="4367" width="19.44140625" style="94" customWidth="1"/>
    <col min="4368" max="4368" width="14.33203125" style="94" customWidth="1"/>
    <col min="4369" max="4369" width="15.33203125" style="94" customWidth="1"/>
    <col min="4370" max="4370" width="12.33203125" style="94" customWidth="1"/>
    <col min="4371" max="4371" width="11.44140625" style="94" customWidth="1"/>
    <col min="4372" max="4372" width="12.33203125" style="94" customWidth="1"/>
    <col min="4373" max="4373" width="17.5546875" style="94" customWidth="1"/>
    <col min="4374" max="4374" width="12.109375" style="94" customWidth="1"/>
    <col min="4375" max="4375" width="16.33203125" style="94" customWidth="1"/>
    <col min="4376" max="4376" width="11.44140625" style="94" customWidth="1"/>
    <col min="4377" max="4377" width="11.88671875" style="94" customWidth="1"/>
    <col min="4378" max="4378" width="10.44140625" style="94" customWidth="1"/>
    <col min="4379" max="4379" width="16.44140625" style="94" customWidth="1"/>
    <col min="4380" max="4380" width="10.6640625" style="94" customWidth="1"/>
    <col min="4381" max="4381" width="16.6640625" style="94" customWidth="1"/>
    <col min="4382" max="4382" width="9.88671875" style="94" customWidth="1"/>
    <col min="4383" max="4383" width="17.109375" style="94" customWidth="1"/>
    <col min="4384" max="4384" width="16.33203125" style="94" customWidth="1"/>
    <col min="4385" max="4385" width="14.109375" style="94" customWidth="1"/>
    <col min="4386" max="4386" width="12.6640625" style="94" customWidth="1"/>
    <col min="4387" max="4387" width="17.5546875" style="94" customWidth="1"/>
    <col min="4388" max="4388" width="13" style="94" customWidth="1"/>
    <col min="4389" max="4389" width="16.33203125" style="94" customWidth="1"/>
    <col min="4390" max="4390" width="16" style="94" customWidth="1"/>
    <col min="4391" max="4391" width="12" style="94" customWidth="1"/>
    <col min="4392" max="4392" width="15.6640625" style="94" customWidth="1"/>
    <col min="4393" max="4393" width="16.5546875" style="94" customWidth="1"/>
    <col min="4394" max="4604" width="9.109375" style="94"/>
    <col min="4605" max="4605" width="66" style="94" customWidth="1"/>
    <col min="4606" max="4606" width="10" style="94" customWidth="1"/>
    <col min="4607" max="4608" width="11.5546875" style="94" customWidth="1"/>
    <col min="4609" max="4609" width="16.33203125" style="94" customWidth="1"/>
    <col min="4610" max="4610" width="12.6640625" style="94" customWidth="1"/>
    <col min="4611" max="4611" width="18.44140625" style="94" customWidth="1"/>
    <col min="4612" max="4612" width="14" style="94" customWidth="1"/>
    <col min="4613" max="4613" width="17" style="94" customWidth="1"/>
    <col min="4614" max="4614" width="11.33203125" style="94" customWidth="1"/>
    <col min="4615" max="4615" width="15.109375" style="94" customWidth="1"/>
    <col min="4616" max="4616" width="12.5546875" style="94" customWidth="1"/>
    <col min="4617" max="4617" width="17.44140625" style="94" customWidth="1"/>
    <col min="4618" max="4618" width="15.33203125" style="94" customWidth="1"/>
    <col min="4619" max="4619" width="14.109375" style="94" customWidth="1"/>
    <col min="4620" max="4620" width="13.5546875" style="94" customWidth="1"/>
    <col min="4621" max="4621" width="18" style="94" customWidth="1"/>
    <col min="4622" max="4622" width="12.6640625" style="94" customWidth="1"/>
    <col min="4623" max="4623" width="19.44140625" style="94" customWidth="1"/>
    <col min="4624" max="4624" width="14.33203125" style="94" customWidth="1"/>
    <col min="4625" max="4625" width="15.33203125" style="94" customWidth="1"/>
    <col min="4626" max="4626" width="12.33203125" style="94" customWidth="1"/>
    <col min="4627" max="4627" width="11.44140625" style="94" customWidth="1"/>
    <col min="4628" max="4628" width="12.33203125" style="94" customWidth="1"/>
    <col min="4629" max="4629" width="17.5546875" style="94" customWidth="1"/>
    <col min="4630" max="4630" width="12.109375" style="94" customWidth="1"/>
    <col min="4631" max="4631" width="16.33203125" style="94" customWidth="1"/>
    <col min="4632" max="4632" width="11.44140625" style="94" customWidth="1"/>
    <col min="4633" max="4633" width="11.88671875" style="94" customWidth="1"/>
    <col min="4634" max="4634" width="10.44140625" style="94" customWidth="1"/>
    <col min="4635" max="4635" width="16.44140625" style="94" customWidth="1"/>
    <col min="4636" max="4636" width="10.6640625" style="94" customWidth="1"/>
    <col min="4637" max="4637" width="16.6640625" style="94" customWidth="1"/>
    <col min="4638" max="4638" width="9.88671875" style="94" customWidth="1"/>
    <col min="4639" max="4639" width="17.109375" style="94" customWidth="1"/>
    <col min="4640" max="4640" width="16.33203125" style="94" customWidth="1"/>
    <col min="4641" max="4641" width="14.109375" style="94" customWidth="1"/>
    <col min="4642" max="4642" width="12.6640625" style="94" customWidth="1"/>
    <col min="4643" max="4643" width="17.5546875" style="94" customWidth="1"/>
    <col min="4644" max="4644" width="13" style="94" customWidth="1"/>
    <col min="4645" max="4645" width="16.33203125" style="94" customWidth="1"/>
    <col min="4646" max="4646" width="16" style="94" customWidth="1"/>
    <col min="4647" max="4647" width="12" style="94" customWidth="1"/>
    <col min="4648" max="4648" width="15.6640625" style="94" customWidth="1"/>
    <col min="4649" max="4649" width="16.5546875" style="94" customWidth="1"/>
    <col min="4650" max="4860" width="9.109375" style="94"/>
    <col min="4861" max="4861" width="66" style="94" customWidth="1"/>
    <col min="4862" max="4862" width="10" style="94" customWidth="1"/>
    <col min="4863" max="4864" width="11.5546875" style="94" customWidth="1"/>
    <col min="4865" max="4865" width="16.33203125" style="94" customWidth="1"/>
    <col min="4866" max="4866" width="12.6640625" style="94" customWidth="1"/>
    <col min="4867" max="4867" width="18.44140625" style="94" customWidth="1"/>
    <col min="4868" max="4868" width="14" style="94" customWidth="1"/>
    <col min="4869" max="4869" width="17" style="94" customWidth="1"/>
    <col min="4870" max="4870" width="11.33203125" style="94" customWidth="1"/>
    <col min="4871" max="4871" width="15.109375" style="94" customWidth="1"/>
    <col min="4872" max="4872" width="12.5546875" style="94" customWidth="1"/>
    <col min="4873" max="4873" width="17.44140625" style="94" customWidth="1"/>
    <col min="4874" max="4874" width="15.33203125" style="94" customWidth="1"/>
    <col min="4875" max="4875" width="14.109375" style="94" customWidth="1"/>
    <col min="4876" max="4876" width="13.5546875" style="94" customWidth="1"/>
    <col min="4877" max="4877" width="18" style="94" customWidth="1"/>
    <col min="4878" max="4878" width="12.6640625" style="94" customWidth="1"/>
    <col min="4879" max="4879" width="19.44140625" style="94" customWidth="1"/>
    <col min="4880" max="4880" width="14.33203125" style="94" customWidth="1"/>
    <col min="4881" max="4881" width="15.33203125" style="94" customWidth="1"/>
    <col min="4882" max="4882" width="12.33203125" style="94" customWidth="1"/>
    <col min="4883" max="4883" width="11.44140625" style="94" customWidth="1"/>
    <col min="4884" max="4884" width="12.33203125" style="94" customWidth="1"/>
    <col min="4885" max="4885" width="17.5546875" style="94" customWidth="1"/>
    <col min="4886" max="4886" width="12.109375" style="94" customWidth="1"/>
    <col min="4887" max="4887" width="16.33203125" style="94" customWidth="1"/>
    <col min="4888" max="4888" width="11.44140625" style="94" customWidth="1"/>
    <col min="4889" max="4889" width="11.88671875" style="94" customWidth="1"/>
    <col min="4890" max="4890" width="10.44140625" style="94" customWidth="1"/>
    <col min="4891" max="4891" width="16.44140625" style="94" customWidth="1"/>
    <col min="4892" max="4892" width="10.6640625" style="94" customWidth="1"/>
    <col min="4893" max="4893" width="16.6640625" style="94" customWidth="1"/>
    <col min="4894" max="4894" width="9.88671875" style="94" customWidth="1"/>
    <col min="4895" max="4895" width="17.109375" style="94" customWidth="1"/>
    <col min="4896" max="4896" width="16.33203125" style="94" customWidth="1"/>
    <col min="4897" max="4897" width="14.109375" style="94" customWidth="1"/>
    <col min="4898" max="4898" width="12.6640625" style="94" customWidth="1"/>
    <col min="4899" max="4899" width="17.5546875" style="94" customWidth="1"/>
    <col min="4900" max="4900" width="13" style="94" customWidth="1"/>
    <col min="4901" max="4901" width="16.33203125" style="94" customWidth="1"/>
    <col min="4902" max="4902" width="16" style="94" customWidth="1"/>
    <col min="4903" max="4903" width="12" style="94" customWidth="1"/>
    <col min="4904" max="4904" width="15.6640625" style="94" customWidth="1"/>
    <col min="4905" max="4905" width="16.5546875" style="94" customWidth="1"/>
    <col min="4906" max="5116" width="9.109375" style="94"/>
    <col min="5117" max="5117" width="66" style="94" customWidth="1"/>
    <col min="5118" max="5118" width="10" style="94" customWidth="1"/>
    <col min="5119" max="5120" width="11.5546875" style="94" customWidth="1"/>
    <col min="5121" max="5121" width="16.33203125" style="94" customWidth="1"/>
    <col min="5122" max="5122" width="12.6640625" style="94" customWidth="1"/>
    <col min="5123" max="5123" width="18.44140625" style="94" customWidth="1"/>
    <col min="5124" max="5124" width="14" style="94" customWidth="1"/>
    <col min="5125" max="5125" width="17" style="94" customWidth="1"/>
    <col min="5126" max="5126" width="11.33203125" style="94" customWidth="1"/>
    <col min="5127" max="5127" width="15.109375" style="94" customWidth="1"/>
    <col min="5128" max="5128" width="12.5546875" style="94" customWidth="1"/>
    <col min="5129" max="5129" width="17.44140625" style="94" customWidth="1"/>
    <col min="5130" max="5130" width="15.33203125" style="94" customWidth="1"/>
    <col min="5131" max="5131" width="14.109375" style="94" customWidth="1"/>
    <col min="5132" max="5132" width="13.5546875" style="94" customWidth="1"/>
    <col min="5133" max="5133" width="18" style="94" customWidth="1"/>
    <col min="5134" max="5134" width="12.6640625" style="94" customWidth="1"/>
    <col min="5135" max="5135" width="19.44140625" style="94" customWidth="1"/>
    <col min="5136" max="5136" width="14.33203125" style="94" customWidth="1"/>
    <col min="5137" max="5137" width="15.33203125" style="94" customWidth="1"/>
    <col min="5138" max="5138" width="12.33203125" style="94" customWidth="1"/>
    <col min="5139" max="5139" width="11.44140625" style="94" customWidth="1"/>
    <col min="5140" max="5140" width="12.33203125" style="94" customWidth="1"/>
    <col min="5141" max="5141" width="17.5546875" style="94" customWidth="1"/>
    <col min="5142" max="5142" width="12.109375" style="94" customWidth="1"/>
    <col min="5143" max="5143" width="16.33203125" style="94" customWidth="1"/>
    <col min="5144" max="5144" width="11.44140625" style="94" customWidth="1"/>
    <col min="5145" max="5145" width="11.88671875" style="94" customWidth="1"/>
    <col min="5146" max="5146" width="10.44140625" style="94" customWidth="1"/>
    <col min="5147" max="5147" width="16.44140625" style="94" customWidth="1"/>
    <col min="5148" max="5148" width="10.6640625" style="94" customWidth="1"/>
    <col min="5149" max="5149" width="16.6640625" style="94" customWidth="1"/>
    <col min="5150" max="5150" width="9.88671875" style="94" customWidth="1"/>
    <col min="5151" max="5151" width="17.109375" style="94" customWidth="1"/>
    <col min="5152" max="5152" width="16.33203125" style="94" customWidth="1"/>
    <col min="5153" max="5153" width="14.109375" style="94" customWidth="1"/>
    <col min="5154" max="5154" width="12.6640625" style="94" customWidth="1"/>
    <col min="5155" max="5155" width="17.5546875" style="94" customWidth="1"/>
    <col min="5156" max="5156" width="13" style="94" customWidth="1"/>
    <col min="5157" max="5157" width="16.33203125" style="94" customWidth="1"/>
    <col min="5158" max="5158" width="16" style="94" customWidth="1"/>
    <col min="5159" max="5159" width="12" style="94" customWidth="1"/>
    <col min="5160" max="5160" width="15.6640625" style="94" customWidth="1"/>
    <col min="5161" max="5161" width="16.5546875" style="94" customWidth="1"/>
    <col min="5162" max="5372" width="9.109375" style="94"/>
    <col min="5373" max="5373" width="66" style="94" customWidth="1"/>
    <col min="5374" max="5374" width="10" style="94" customWidth="1"/>
    <col min="5375" max="5376" width="11.5546875" style="94" customWidth="1"/>
    <col min="5377" max="5377" width="16.33203125" style="94" customWidth="1"/>
    <col min="5378" max="5378" width="12.6640625" style="94" customWidth="1"/>
    <col min="5379" max="5379" width="18.44140625" style="94" customWidth="1"/>
    <col min="5380" max="5380" width="14" style="94" customWidth="1"/>
    <col min="5381" max="5381" width="17" style="94" customWidth="1"/>
    <col min="5382" max="5382" width="11.33203125" style="94" customWidth="1"/>
    <col min="5383" max="5383" width="15.109375" style="94" customWidth="1"/>
    <col min="5384" max="5384" width="12.5546875" style="94" customWidth="1"/>
    <col min="5385" max="5385" width="17.44140625" style="94" customWidth="1"/>
    <col min="5386" max="5386" width="15.33203125" style="94" customWidth="1"/>
    <col min="5387" max="5387" width="14.109375" style="94" customWidth="1"/>
    <col min="5388" max="5388" width="13.5546875" style="94" customWidth="1"/>
    <col min="5389" max="5389" width="18" style="94" customWidth="1"/>
    <col min="5390" max="5390" width="12.6640625" style="94" customWidth="1"/>
    <col min="5391" max="5391" width="19.44140625" style="94" customWidth="1"/>
    <col min="5392" max="5392" width="14.33203125" style="94" customWidth="1"/>
    <col min="5393" max="5393" width="15.33203125" style="94" customWidth="1"/>
    <col min="5394" max="5394" width="12.33203125" style="94" customWidth="1"/>
    <col min="5395" max="5395" width="11.44140625" style="94" customWidth="1"/>
    <col min="5396" max="5396" width="12.33203125" style="94" customWidth="1"/>
    <col min="5397" max="5397" width="17.5546875" style="94" customWidth="1"/>
    <col min="5398" max="5398" width="12.109375" style="94" customWidth="1"/>
    <col min="5399" max="5399" width="16.33203125" style="94" customWidth="1"/>
    <col min="5400" max="5400" width="11.44140625" style="94" customWidth="1"/>
    <col min="5401" max="5401" width="11.88671875" style="94" customWidth="1"/>
    <col min="5402" max="5402" width="10.44140625" style="94" customWidth="1"/>
    <col min="5403" max="5403" width="16.44140625" style="94" customWidth="1"/>
    <col min="5404" max="5404" width="10.6640625" style="94" customWidth="1"/>
    <col min="5405" max="5405" width="16.6640625" style="94" customWidth="1"/>
    <col min="5406" max="5406" width="9.88671875" style="94" customWidth="1"/>
    <col min="5407" max="5407" width="17.109375" style="94" customWidth="1"/>
    <col min="5408" max="5408" width="16.33203125" style="94" customWidth="1"/>
    <col min="5409" max="5409" width="14.109375" style="94" customWidth="1"/>
    <col min="5410" max="5410" width="12.6640625" style="94" customWidth="1"/>
    <col min="5411" max="5411" width="17.5546875" style="94" customWidth="1"/>
    <col min="5412" max="5412" width="13" style="94" customWidth="1"/>
    <col min="5413" max="5413" width="16.33203125" style="94" customWidth="1"/>
    <col min="5414" max="5414" width="16" style="94" customWidth="1"/>
    <col min="5415" max="5415" width="12" style="94" customWidth="1"/>
    <col min="5416" max="5416" width="15.6640625" style="94" customWidth="1"/>
    <col min="5417" max="5417" width="16.5546875" style="94" customWidth="1"/>
    <col min="5418" max="5628" width="9.109375" style="94"/>
    <col min="5629" max="5629" width="66" style="94" customWidth="1"/>
    <col min="5630" max="5630" width="10" style="94" customWidth="1"/>
    <col min="5631" max="5632" width="11.5546875" style="94" customWidth="1"/>
    <col min="5633" max="5633" width="16.33203125" style="94" customWidth="1"/>
    <col min="5634" max="5634" width="12.6640625" style="94" customWidth="1"/>
    <col min="5635" max="5635" width="18.44140625" style="94" customWidth="1"/>
    <col min="5636" max="5636" width="14" style="94" customWidth="1"/>
    <col min="5637" max="5637" width="17" style="94" customWidth="1"/>
    <col min="5638" max="5638" width="11.33203125" style="94" customWidth="1"/>
    <col min="5639" max="5639" width="15.109375" style="94" customWidth="1"/>
    <col min="5640" max="5640" width="12.5546875" style="94" customWidth="1"/>
    <col min="5641" max="5641" width="17.44140625" style="94" customWidth="1"/>
    <col min="5642" max="5642" width="15.33203125" style="94" customWidth="1"/>
    <col min="5643" max="5643" width="14.109375" style="94" customWidth="1"/>
    <col min="5644" max="5644" width="13.5546875" style="94" customWidth="1"/>
    <col min="5645" max="5645" width="18" style="94" customWidth="1"/>
    <col min="5646" max="5646" width="12.6640625" style="94" customWidth="1"/>
    <col min="5647" max="5647" width="19.44140625" style="94" customWidth="1"/>
    <col min="5648" max="5648" width="14.33203125" style="94" customWidth="1"/>
    <col min="5649" max="5649" width="15.33203125" style="94" customWidth="1"/>
    <col min="5650" max="5650" width="12.33203125" style="94" customWidth="1"/>
    <col min="5651" max="5651" width="11.44140625" style="94" customWidth="1"/>
    <col min="5652" max="5652" width="12.33203125" style="94" customWidth="1"/>
    <col min="5653" max="5653" width="17.5546875" style="94" customWidth="1"/>
    <col min="5654" max="5654" width="12.109375" style="94" customWidth="1"/>
    <col min="5655" max="5655" width="16.33203125" style="94" customWidth="1"/>
    <col min="5656" max="5656" width="11.44140625" style="94" customWidth="1"/>
    <col min="5657" max="5657" width="11.88671875" style="94" customWidth="1"/>
    <col min="5658" max="5658" width="10.44140625" style="94" customWidth="1"/>
    <col min="5659" max="5659" width="16.44140625" style="94" customWidth="1"/>
    <col min="5660" max="5660" width="10.6640625" style="94" customWidth="1"/>
    <col min="5661" max="5661" width="16.6640625" style="94" customWidth="1"/>
    <col min="5662" max="5662" width="9.88671875" style="94" customWidth="1"/>
    <col min="5663" max="5663" width="17.109375" style="94" customWidth="1"/>
    <col min="5664" max="5664" width="16.33203125" style="94" customWidth="1"/>
    <col min="5665" max="5665" width="14.109375" style="94" customWidth="1"/>
    <col min="5666" max="5666" width="12.6640625" style="94" customWidth="1"/>
    <col min="5667" max="5667" width="17.5546875" style="94" customWidth="1"/>
    <col min="5668" max="5668" width="13" style="94" customWidth="1"/>
    <col min="5669" max="5669" width="16.33203125" style="94" customWidth="1"/>
    <col min="5670" max="5670" width="16" style="94" customWidth="1"/>
    <col min="5671" max="5671" width="12" style="94" customWidth="1"/>
    <col min="5672" max="5672" width="15.6640625" style="94" customWidth="1"/>
    <col min="5673" max="5673" width="16.5546875" style="94" customWidth="1"/>
    <col min="5674" max="5884" width="9.109375" style="94"/>
    <col min="5885" max="5885" width="66" style="94" customWidth="1"/>
    <col min="5886" max="5886" width="10" style="94" customWidth="1"/>
    <col min="5887" max="5888" width="11.5546875" style="94" customWidth="1"/>
    <col min="5889" max="5889" width="16.33203125" style="94" customWidth="1"/>
    <col min="5890" max="5890" width="12.6640625" style="94" customWidth="1"/>
    <col min="5891" max="5891" width="18.44140625" style="94" customWidth="1"/>
    <col min="5892" max="5892" width="14" style="94" customWidth="1"/>
    <col min="5893" max="5893" width="17" style="94" customWidth="1"/>
    <col min="5894" max="5894" width="11.33203125" style="94" customWidth="1"/>
    <col min="5895" max="5895" width="15.109375" style="94" customWidth="1"/>
    <col min="5896" max="5896" width="12.5546875" style="94" customWidth="1"/>
    <col min="5897" max="5897" width="17.44140625" style="94" customWidth="1"/>
    <col min="5898" max="5898" width="15.33203125" style="94" customWidth="1"/>
    <col min="5899" max="5899" width="14.109375" style="94" customWidth="1"/>
    <col min="5900" max="5900" width="13.5546875" style="94" customWidth="1"/>
    <col min="5901" max="5901" width="18" style="94" customWidth="1"/>
    <col min="5902" max="5902" width="12.6640625" style="94" customWidth="1"/>
    <col min="5903" max="5903" width="19.44140625" style="94" customWidth="1"/>
    <col min="5904" max="5904" width="14.33203125" style="94" customWidth="1"/>
    <col min="5905" max="5905" width="15.33203125" style="94" customWidth="1"/>
    <col min="5906" max="5906" width="12.33203125" style="94" customWidth="1"/>
    <col min="5907" max="5907" width="11.44140625" style="94" customWidth="1"/>
    <col min="5908" max="5908" width="12.33203125" style="94" customWidth="1"/>
    <col min="5909" max="5909" width="17.5546875" style="94" customWidth="1"/>
    <col min="5910" max="5910" width="12.109375" style="94" customWidth="1"/>
    <col min="5911" max="5911" width="16.33203125" style="94" customWidth="1"/>
    <col min="5912" max="5912" width="11.44140625" style="94" customWidth="1"/>
    <col min="5913" max="5913" width="11.88671875" style="94" customWidth="1"/>
    <col min="5914" max="5914" width="10.44140625" style="94" customWidth="1"/>
    <col min="5915" max="5915" width="16.44140625" style="94" customWidth="1"/>
    <col min="5916" max="5916" width="10.6640625" style="94" customWidth="1"/>
    <col min="5917" max="5917" width="16.6640625" style="94" customWidth="1"/>
    <col min="5918" max="5918" width="9.88671875" style="94" customWidth="1"/>
    <col min="5919" max="5919" width="17.109375" style="94" customWidth="1"/>
    <col min="5920" max="5920" width="16.33203125" style="94" customWidth="1"/>
    <col min="5921" max="5921" width="14.109375" style="94" customWidth="1"/>
    <col min="5922" max="5922" width="12.6640625" style="94" customWidth="1"/>
    <col min="5923" max="5923" width="17.5546875" style="94" customWidth="1"/>
    <col min="5924" max="5924" width="13" style="94" customWidth="1"/>
    <col min="5925" max="5925" width="16.33203125" style="94" customWidth="1"/>
    <col min="5926" max="5926" width="16" style="94" customWidth="1"/>
    <col min="5927" max="5927" width="12" style="94" customWidth="1"/>
    <col min="5928" max="5928" width="15.6640625" style="94" customWidth="1"/>
    <col min="5929" max="5929" width="16.5546875" style="94" customWidth="1"/>
    <col min="5930" max="6140" width="9.109375" style="94"/>
    <col min="6141" max="6141" width="66" style="94" customWidth="1"/>
    <col min="6142" max="6142" width="10" style="94" customWidth="1"/>
    <col min="6143" max="6144" width="11.5546875" style="94" customWidth="1"/>
    <col min="6145" max="6145" width="16.33203125" style="94" customWidth="1"/>
    <col min="6146" max="6146" width="12.6640625" style="94" customWidth="1"/>
    <col min="6147" max="6147" width="18.44140625" style="94" customWidth="1"/>
    <col min="6148" max="6148" width="14" style="94" customWidth="1"/>
    <col min="6149" max="6149" width="17" style="94" customWidth="1"/>
    <col min="6150" max="6150" width="11.33203125" style="94" customWidth="1"/>
    <col min="6151" max="6151" width="15.109375" style="94" customWidth="1"/>
    <col min="6152" max="6152" width="12.5546875" style="94" customWidth="1"/>
    <col min="6153" max="6153" width="17.44140625" style="94" customWidth="1"/>
    <col min="6154" max="6154" width="15.33203125" style="94" customWidth="1"/>
    <col min="6155" max="6155" width="14.109375" style="94" customWidth="1"/>
    <col min="6156" max="6156" width="13.5546875" style="94" customWidth="1"/>
    <col min="6157" max="6157" width="18" style="94" customWidth="1"/>
    <col min="6158" max="6158" width="12.6640625" style="94" customWidth="1"/>
    <col min="6159" max="6159" width="19.44140625" style="94" customWidth="1"/>
    <col min="6160" max="6160" width="14.33203125" style="94" customWidth="1"/>
    <col min="6161" max="6161" width="15.33203125" style="94" customWidth="1"/>
    <col min="6162" max="6162" width="12.33203125" style="94" customWidth="1"/>
    <col min="6163" max="6163" width="11.44140625" style="94" customWidth="1"/>
    <col min="6164" max="6164" width="12.33203125" style="94" customWidth="1"/>
    <col min="6165" max="6165" width="17.5546875" style="94" customWidth="1"/>
    <col min="6166" max="6166" width="12.109375" style="94" customWidth="1"/>
    <col min="6167" max="6167" width="16.33203125" style="94" customWidth="1"/>
    <col min="6168" max="6168" width="11.44140625" style="94" customWidth="1"/>
    <col min="6169" max="6169" width="11.88671875" style="94" customWidth="1"/>
    <col min="6170" max="6170" width="10.44140625" style="94" customWidth="1"/>
    <col min="6171" max="6171" width="16.44140625" style="94" customWidth="1"/>
    <col min="6172" max="6172" width="10.6640625" style="94" customWidth="1"/>
    <col min="6173" max="6173" width="16.6640625" style="94" customWidth="1"/>
    <col min="6174" max="6174" width="9.88671875" style="94" customWidth="1"/>
    <col min="6175" max="6175" width="17.109375" style="94" customWidth="1"/>
    <col min="6176" max="6176" width="16.33203125" style="94" customWidth="1"/>
    <col min="6177" max="6177" width="14.109375" style="94" customWidth="1"/>
    <col min="6178" max="6178" width="12.6640625" style="94" customWidth="1"/>
    <col min="6179" max="6179" width="17.5546875" style="94" customWidth="1"/>
    <col min="6180" max="6180" width="13" style="94" customWidth="1"/>
    <col min="6181" max="6181" width="16.33203125" style="94" customWidth="1"/>
    <col min="6182" max="6182" width="16" style="94" customWidth="1"/>
    <col min="6183" max="6183" width="12" style="94" customWidth="1"/>
    <col min="6184" max="6184" width="15.6640625" style="94" customWidth="1"/>
    <col min="6185" max="6185" width="16.5546875" style="94" customWidth="1"/>
    <col min="6186" max="6396" width="9.109375" style="94"/>
    <col min="6397" max="6397" width="66" style="94" customWidth="1"/>
    <col min="6398" max="6398" width="10" style="94" customWidth="1"/>
    <col min="6399" max="6400" width="11.5546875" style="94" customWidth="1"/>
    <col min="6401" max="6401" width="16.33203125" style="94" customWidth="1"/>
    <col min="6402" max="6402" width="12.6640625" style="94" customWidth="1"/>
    <col min="6403" max="6403" width="18.44140625" style="94" customWidth="1"/>
    <col min="6404" max="6404" width="14" style="94" customWidth="1"/>
    <col min="6405" max="6405" width="17" style="94" customWidth="1"/>
    <col min="6406" max="6406" width="11.33203125" style="94" customWidth="1"/>
    <col min="6407" max="6407" width="15.109375" style="94" customWidth="1"/>
    <col min="6408" max="6408" width="12.5546875" style="94" customWidth="1"/>
    <col min="6409" max="6409" width="17.44140625" style="94" customWidth="1"/>
    <col min="6410" max="6410" width="15.33203125" style="94" customWidth="1"/>
    <col min="6411" max="6411" width="14.109375" style="94" customWidth="1"/>
    <col min="6412" max="6412" width="13.5546875" style="94" customWidth="1"/>
    <col min="6413" max="6413" width="18" style="94" customWidth="1"/>
    <col min="6414" max="6414" width="12.6640625" style="94" customWidth="1"/>
    <col min="6415" max="6415" width="19.44140625" style="94" customWidth="1"/>
    <col min="6416" max="6416" width="14.33203125" style="94" customWidth="1"/>
    <col min="6417" max="6417" width="15.33203125" style="94" customWidth="1"/>
    <col min="6418" max="6418" width="12.33203125" style="94" customWidth="1"/>
    <col min="6419" max="6419" width="11.44140625" style="94" customWidth="1"/>
    <col min="6420" max="6420" width="12.33203125" style="94" customWidth="1"/>
    <col min="6421" max="6421" width="17.5546875" style="94" customWidth="1"/>
    <col min="6422" max="6422" width="12.109375" style="94" customWidth="1"/>
    <col min="6423" max="6423" width="16.33203125" style="94" customWidth="1"/>
    <col min="6424" max="6424" width="11.44140625" style="94" customWidth="1"/>
    <col min="6425" max="6425" width="11.88671875" style="94" customWidth="1"/>
    <col min="6426" max="6426" width="10.44140625" style="94" customWidth="1"/>
    <col min="6427" max="6427" width="16.44140625" style="94" customWidth="1"/>
    <col min="6428" max="6428" width="10.6640625" style="94" customWidth="1"/>
    <col min="6429" max="6429" width="16.6640625" style="94" customWidth="1"/>
    <col min="6430" max="6430" width="9.88671875" style="94" customWidth="1"/>
    <col min="6431" max="6431" width="17.109375" style="94" customWidth="1"/>
    <col min="6432" max="6432" width="16.33203125" style="94" customWidth="1"/>
    <col min="6433" max="6433" width="14.109375" style="94" customWidth="1"/>
    <col min="6434" max="6434" width="12.6640625" style="94" customWidth="1"/>
    <col min="6435" max="6435" width="17.5546875" style="94" customWidth="1"/>
    <col min="6436" max="6436" width="13" style="94" customWidth="1"/>
    <col min="6437" max="6437" width="16.33203125" style="94" customWidth="1"/>
    <col min="6438" max="6438" width="16" style="94" customWidth="1"/>
    <col min="6439" max="6439" width="12" style="94" customWidth="1"/>
    <col min="6440" max="6440" width="15.6640625" style="94" customWidth="1"/>
    <col min="6441" max="6441" width="16.5546875" style="94" customWidth="1"/>
    <col min="6442" max="6652" width="9.109375" style="94"/>
    <col min="6653" max="6653" width="66" style="94" customWidth="1"/>
    <col min="6654" max="6654" width="10" style="94" customWidth="1"/>
    <col min="6655" max="6656" width="11.5546875" style="94" customWidth="1"/>
    <col min="6657" max="6657" width="16.33203125" style="94" customWidth="1"/>
    <col min="6658" max="6658" width="12.6640625" style="94" customWidth="1"/>
    <col min="6659" max="6659" width="18.44140625" style="94" customWidth="1"/>
    <col min="6660" max="6660" width="14" style="94" customWidth="1"/>
    <col min="6661" max="6661" width="17" style="94" customWidth="1"/>
    <col min="6662" max="6662" width="11.33203125" style="94" customWidth="1"/>
    <col min="6663" max="6663" width="15.109375" style="94" customWidth="1"/>
    <col min="6664" max="6664" width="12.5546875" style="94" customWidth="1"/>
    <col min="6665" max="6665" width="17.44140625" style="94" customWidth="1"/>
    <col min="6666" max="6666" width="15.33203125" style="94" customWidth="1"/>
    <col min="6667" max="6667" width="14.109375" style="94" customWidth="1"/>
    <col min="6668" max="6668" width="13.5546875" style="94" customWidth="1"/>
    <col min="6669" max="6669" width="18" style="94" customWidth="1"/>
    <col min="6670" max="6670" width="12.6640625" style="94" customWidth="1"/>
    <col min="6671" max="6671" width="19.44140625" style="94" customWidth="1"/>
    <col min="6672" max="6672" width="14.33203125" style="94" customWidth="1"/>
    <col min="6673" max="6673" width="15.33203125" style="94" customWidth="1"/>
    <col min="6674" max="6674" width="12.33203125" style="94" customWidth="1"/>
    <col min="6675" max="6675" width="11.44140625" style="94" customWidth="1"/>
    <col min="6676" max="6676" width="12.33203125" style="94" customWidth="1"/>
    <col min="6677" max="6677" width="17.5546875" style="94" customWidth="1"/>
    <col min="6678" max="6678" width="12.109375" style="94" customWidth="1"/>
    <col min="6679" max="6679" width="16.33203125" style="94" customWidth="1"/>
    <col min="6680" max="6680" width="11.44140625" style="94" customWidth="1"/>
    <col min="6681" max="6681" width="11.88671875" style="94" customWidth="1"/>
    <col min="6682" max="6682" width="10.44140625" style="94" customWidth="1"/>
    <col min="6683" max="6683" width="16.44140625" style="94" customWidth="1"/>
    <col min="6684" max="6684" width="10.6640625" style="94" customWidth="1"/>
    <col min="6685" max="6685" width="16.6640625" style="94" customWidth="1"/>
    <col min="6686" max="6686" width="9.88671875" style="94" customWidth="1"/>
    <col min="6687" max="6687" width="17.109375" style="94" customWidth="1"/>
    <col min="6688" max="6688" width="16.33203125" style="94" customWidth="1"/>
    <col min="6689" max="6689" width="14.109375" style="94" customWidth="1"/>
    <col min="6690" max="6690" width="12.6640625" style="94" customWidth="1"/>
    <col min="6691" max="6691" width="17.5546875" style="94" customWidth="1"/>
    <col min="6692" max="6692" width="13" style="94" customWidth="1"/>
    <col min="6693" max="6693" width="16.33203125" style="94" customWidth="1"/>
    <col min="6694" max="6694" width="16" style="94" customWidth="1"/>
    <col min="6695" max="6695" width="12" style="94" customWidth="1"/>
    <col min="6696" max="6696" width="15.6640625" style="94" customWidth="1"/>
    <col min="6697" max="6697" width="16.5546875" style="94" customWidth="1"/>
    <col min="6698" max="6908" width="9.109375" style="94"/>
    <col min="6909" max="6909" width="66" style="94" customWidth="1"/>
    <col min="6910" max="6910" width="10" style="94" customWidth="1"/>
    <col min="6911" max="6912" width="11.5546875" style="94" customWidth="1"/>
    <col min="6913" max="6913" width="16.33203125" style="94" customWidth="1"/>
    <col min="6914" max="6914" width="12.6640625" style="94" customWidth="1"/>
    <col min="6915" max="6915" width="18.44140625" style="94" customWidth="1"/>
    <col min="6916" max="6916" width="14" style="94" customWidth="1"/>
    <col min="6917" max="6917" width="17" style="94" customWidth="1"/>
    <col min="6918" max="6918" width="11.33203125" style="94" customWidth="1"/>
    <col min="6919" max="6919" width="15.109375" style="94" customWidth="1"/>
    <col min="6920" max="6920" width="12.5546875" style="94" customWidth="1"/>
    <col min="6921" max="6921" width="17.44140625" style="94" customWidth="1"/>
    <col min="6922" max="6922" width="15.33203125" style="94" customWidth="1"/>
    <col min="6923" max="6923" width="14.109375" style="94" customWidth="1"/>
    <col min="6924" max="6924" width="13.5546875" style="94" customWidth="1"/>
    <col min="6925" max="6925" width="18" style="94" customWidth="1"/>
    <col min="6926" max="6926" width="12.6640625" style="94" customWidth="1"/>
    <col min="6927" max="6927" width="19.44140625" style="94" customWidth="1"/>
    <col min="6928" max="6928" width="14.33203125" style="94" customWidth="1"/>
    <col min="6929" max="6929" width="15.33203125" style="94" customWidth="1"/>
    <col min="6930" max="6930" width="12.33203125" style="94" customWidth="1"/>
    <col min="6931" max="6931" width="11.44140625" style="94" customWidth="1"/>
    <col min="6932" max="6932" width="12.33203125" style="94" customWidth="1"/>
    <col min="6933" max="6933" width="17.5546875" style="94" customWidth="1"/>
    <col min="6934" max="6934" width="12.109375" style="94" customWidth="1"/>
    <col min="6935" max="6935" width="16.33203125" style="94" customWidth="1"/>
    <col min="6936" max="6936" width="11.44140625" style="94" customWidth="1"/>
    <col min="6937" max="6937" width="11.88671875" style="94" customWidth="1"/>
    <col min="6938" max="6938" width="10.44140625" style="94" customWidth="1"/>
    <col min="6939" max="6939" width="16.44140625" style="94" customWidth="1"/>
    <col min="6940" max="6940" width="10.6640625" style="94" customWidth="1"/>
    <col min="6941" max="6941" width="16.6640625" style="94" customWidth="1"/>
    <col min="6942" max="6942" width="9.88671875" style="94" customWidth="1"/>
    <col min="6943" max="6943" width="17.109375" style="94" customWidth="1"/>
    <col min="6944" max="6944" width="16.33203125" style="94" customWidth="1"/>
    <col min="6945" max="6945" width="14.109375" style="94" customWidth="1"/>
    <col min="6946" max="6946" width="12.6640625" style="94" customWidth="1"/>
    <col min="6947" max="6947" width="17.5546875" style="94" customWidth="1"/>
    <col min="6948" max="6948" width="13" style="94" customWidth="1"/>
    <col min="6949" max="6949" width="16.33203125" style="94" customWidth="1"/>
    <col min="6950" max="6950" width="16" style="94" customWidth="1"/>
    <col min="6951" max="6951" width="12" style="94" customWidth="1"/>
    <col min="6952" max="6952" width="15.6640625" style="94" customWidth="1"/>
    <col min="6953" max="6953" width="16.5546875" style="94" customWidth="1"/>
    <col min="6954" max="7164" width="9.109375" style="94"/>
    <col min="7165" max="7165" width="66" style="94" customWidth="1"/>
    <col min="7166" max="7166" width="10" style="94" customWidth="1"/>
    <col min="7167" max="7168" width="11.5546875" style="94" customWidth="1"/>
    <col min="7169" max="7169" width="16.33203125" style="94" customWidth="1"/>
    <col min="7170" max="7170" width="12.6640625" style="94" customWidth="1"/>
    <col min="7171" max="7171" width="18.44140625" style="94" customWidth="1"/>
    <col min="7172" max="7172" width="14" style="94" customWidth="1"/>
    <col min="7173" max="7173" width="17" style="94" customWidth="1"/>
    <col min="7174" max="7174" width="11.33203125" style="94" customWidth="1"/>
    <col min="7175" max="7175" width="15.109375" style="94" customWidth="1"/>
    <col min="7176" max="7176" width="12.5546875" style="94" customWidth="1"/>
    <col min="7177" max="7177" width="17.44140625" style="94" customWidth="1"/>
    <col min="7178" max="7178" width="15.33203125" style="94" customWidth="1"/>
    <col min="7179" max="7179" width="14.109375" style="94" customWidth="1"/>
    <col min="7180" max="7180" width="13.5546875" style="94" customWidth="1"/>
    <col min="7181" max="7181" width="18" style="94" customWidth="1"/>
    <col min="7182" max="7182" width="12.6640625" style="94" customWidth="1"/>
    <col min="7183" max="7183" width="19.44140625" style="94" customWidth="1"/>
    <col min="7184" max="7184" width="14.33203125" style="94" customWidth="1"/>
    <col min="7185" max="7185" width="15.33203125" style="94" customWidth="1"/>
    <col min="7186" max="7186" width="12.33203125" style="94" customWidth="1"/>
    <col min="7187" max="7187" width="11.44140625" style="94" customWidth="1"/>
    <col min="7188" max="7188" width="12.33203125" style="94" customWidth="1"/>
    <col min="7189" max="7189" width="17.5546875" style="94" customWidth="1"/>
    <col min="7190" max="7190" width="12.109375" style="94" customWidth="1"/>
    <col min="7191" max="7191" width="16.33203125" style="94" customWidth="1"/>
    <col min="7192" max="7192" width="11.44140625" style="94" customWidth="1"/>
    <col min="7193" max="7193" width="11.88671875" style="94" customWidth="1"/>
    <col min="7194" max="7194" width="10.44140625" style="94" customWidth="1"/>
    <col min="7195" max="7195" width="16.44140625" style="94" customWidth="1"/>
    <col min="7196" max="7196" width="10.6640625" style="94" customWidth="1"/>
    <col min="7197" max="7197" width="16.6640625" style="94" customWidth="1"/>
    <col min="7198" max="7198" width="9.88671875" style="94" customWidth="1"/>
    <col min="7199" max="7199" width="17.109375" style="94" customWidth="1"/>
    <col min="7200" max="7200" width="16.33203125" style="94" customWidth="1"/>
    <col min="7201" max="7201" width="14.109375" style="94" customWidth="1"/>
    <col min="7202" max="7202" width="12.6640625" style="94" customWidth="1"/>
    <col min="7203" max="7203" width="17.5546875" style="94" customWidth="1"/>
    <col min="7204" max="7204" width="13" style="94" customWidth="1"/>
    <col min="7205" max="7205" width="16.33203125" style="94" customWidth="1"/>
    <col min="7206" max="7206" width="16" style="94" customWidth="1"/>
    <col min="7207" max="7207" width="12" style="94" customWidth="1"/>
    <col min="7208" max="7208" width="15.6640625" style="94" customWidth="1"/>
    <col min="7209" max="7209" width="16.5546875" style="94" customWidth="1"/>
    <col min="7210" max="7420" width="9.109375" style="94"/>
    <col min="7421" max="7421" width="66" style="94" customWidth="1"/>
    <col min="7422" max="7422" width="10" style="94" customWidth="1"/>
    <col min="7423" max="7424" width="11.5546875" style="94" customWidth="1"/>
    <col min="7425" max="7425" width="16.33203125" style="94" customWidth="1"/>
    <col min="7426" max="7426" width="12.6640625" style="94" customWidth="1"/>
    <col min="7427" max="7427" width="18.44140625" style="94" customWidth="1"/>
    <col min="7428" max="7428" width="14" style="94" customWidth="1"/>
    <col min="7429" max="7429" width="17" style="94" customWidth="1"/>
    <col min="7430" max="7430" width="11.33203125" style="94" customWidth="1"/>
    <col min="7431" max="7431" width="15.109375" style="94" customWidth="1"/>
    <col min="7432" max="7432" width="12.5546875" style="94" customWidth="1"/>
    <col min="7433" max="7433" width="17.44140625" style="94" customWidth="1"/>
    <col min="7434" max="7434" width="15.33203125" style="94" customWidth="1"/>
    <col min="7435" max="7435" width="14.109375" style="94" customWidth="1"/>
    <col min="7436" max="7436" width="13.5546875" style="94" customWidth="1"/>
    <col min="7437" max="7437" width="18" style="94" customWidth="1"/>
    <col min="7438" max="7438" width="12.6640625" style="94" customWidth="1"/>
    <col min="7439" max="7439" width="19.44140625" style="94" customWidth="1"/>
    <col min="7440" max="7440" width="14.33203125" style="94" customWidth="1"/>
    <col min="7441" max="7441" width="15.33203125" style="94" customWidth="1"/>
    <col min="7442" max="7442" width="12.33203125" style="94" customWidth="1"/>
    <col min="7443" max="7443" width="11.44140625" style="94" customWidth="1"/>
    <col min="7444" max="7444" width="12.33203125" style="94" customWidth="1"/>
    <col min="7445" max="7445" width="17.5546875" style="94" customWidth="1"/>
    <col min="7446" max="7446" width="12.109375" style="94" customWidth="1"/>
    <col min="7447" max="7447" width="16.33203125" style="94" customWidth="1"/>
    <col min="7448" max="7448" width="11.44140625" style="94" customWidth="1"/>
    <col min="7449" max="7449" width="11.88671875" style="94" customWidth="1"/>
    <col min="7450" max="7450" width="10.44140625" style="94" customWidth="1"/>
    <col min="7451" max="7451" width="16.44140625" style="94" customWidth="1"/>
    <col min="7452" max="7452" width="10.6640625" style="94" customWidth="1"/>
    <col min="7453" max="7453" width="16.6640625" style="94" customWidth="1"/>
    <col min="7454" max="7454" width="9.88671875" style="94" customWidth="1"/>
    <col min="7455" max="7455" width="17.109375" style="94" customWidth="1"/>
    <col min="7456" max="7456" width="16.33203125" style="94" customWidth="1"/>
    <col min="7457" max="7457" width="14.109375" style="94" customWidth="1"/>
    <col min="7458" max="7458" width="12.6640625" style="94" customWidth="1"/>
    <col min="7459" max="7459" width="17.5546875" style="94" customWidth="1"/>
    <col min="7460" max="7460" width="13" style="94" customWidth="1"/>
    <col min="7461" max="7461" width="16.33203125" style="94" customWidth="1"/>
    <col min="7462" max="7462" width="16" style="94" customWidth="1"/>
    <col min="7463" max="7463" width="12" style="94" customWidth="1"/>
    <col min="7464" max="7464" width="15.6640625" style="94" customWidth="1"/>
    <col min="7465" max="7465" width="16.5546875" style="94" customWidth="1"/>
    <col min="7466" max="7676" width="9.109375" style="94"/>
    <col min="7677" max="7677" width="66" style="94" customWidth="1"/>
    <col min="7678" max="7678" width="10" style="94" customWidth="1"/>
    <col min="7679" max="7680" width="11.5546875" style="94" customWidth="1"/>
    <col min="7681" max="7681" width="16.33203125" style="94" customWidth="1"/>
    <col min="7682" max="7682" width="12.6640625" style="94" customWidth="1"/>
    <col min="7683" max="7683" width="18.44140625" style="94" customWidth="1"/>
    <col min="7684" max="7684" width="14" style="94" customWidth="1"/>
    <col min="7685" max="7685" width="17" style="94" customWidth="1"/>
    <col min="7686" max="7686" width="11.33203125" style="94" customWidth="1"/>
    <col min="7687" max="7687" width="15.109375" style="94" customWidth="1"/>
    <col min="7688" max="7688" width="12.5546875" style="94" customWidth="1"/>
    <col min="7689" max="7689" width="17.44140625" style="94" customWidth="1"/>
    <col min="7690" max="7690" width="15.33203125" style="94" customWidth="1"/>
    <col min="7691" max="7691" width="14.109375" style="94" customWidth="1"/>
    <col min="7692" max="7692" width="13.5546875" style="94" customWidth="1"/>
    <col min="7693" max="7693" width="18" style="94" customWidth="1"/>
    <col min="7694" max="7694" width="12.6640625" style="94" customWidth="1"/>
    <col min="7695" max="7695" width="19.44140625" style="94" customWidth="1"/>
    <col min="7696" max="7696" width="14.33203125" style="94" customWidth="1"/>
    <col min="7697" max="7697" width="15.33203125" style="94" customWidth="1"/>
    <col min="7698" max="7698" width="12.33203125" style="94" customWidth="1"/>
    <col min="7699" max="7699" width="11.44140625" style="94" customWidth="1"/>
    <col min="7700" max="7700" width="12.33203125" style="94" customWidth="1"/>
    <col min="7701" max="7701" width="17.5546875" style="94" customWidth="1"/>
    <col min="7702" max="7702" width="12.109375" style="94" customWidth="1"/>
    <col min="7703" max="7703" width="16.33203125" style="94" customWidth="1"/>
    <col min="7704" max="7704" width="11.44140625" style="94" customWidth="1"/>
    <col min="7705" max="7705" width="11.88671875" style="94" customWidth="1"/>
    <col min="7706" max="7706" width="10.44140625" style="94" customWidth="1"/>
    <col min="7707" max="7707" width="16.44140625" style="94" customWidth="1"/>
    <col min="7708" max="7708" width="10.6640625" style="94" customWidth="1"/>
    <col min="7709" max="7709" width="16.6640625" style="94" customWidth="1"/>
    <col min="7710" max="7710" width="9.88671875" style="94" customWidth="1"/>
    <col min="7711" max="7711" width="17.109375" style="94" customWidth="1"/>
    <col min="7712" max="7712" width="16.33203125" style="94" customWidth="1"/>
    <col min="7713" max="7713" width="14.109375" style="94" customWidth="1"/>
    <col min="7714" max="7714" width="12.6640625" style="94" customWidth="1"/>
    <col min="7715" max="7715" width="17.5546875" style="94" customWidth="1"/>
    <col min="7716" max="7716" width="13" style="94" customWidth="1"/>
    <col min="7717" max="7717" width="16.33203125" style="94" customWidth="1"/>
    <col min="7718" max="7718" width="16" style="94" customWidth="1"/>
    <col min="7719" max="7719" width="12" style="94" customWidth="1"/>
    <col min="7720" max="7720" width="15.6640625" style="94" customWidth="1"/>
    <col min="7721" max="7721" width="16.5546875" style="94" customWidth="1"/>
    <col min="7722" max="7932" width="9.109375" style="94"/>
    <col min="7933" max="7933" width="66" style="94" customWidth="1"/>
    <col min="7934" max="7934" width="10" style="94" customWidth="1"/>
    <col min="7935" max="7936" width="11.5546875" style="94" customWidth="1"/>
    <col min="7937" max="7937" width="16.33203125" style="94" customWidth="1"/>
    <col min="7938" max="7938" width="12.6640625" style="94" customWidth="1"/>
    <col min="7939" max="7939" width="18.44140625" style="94" customWidth="1"/>
    <col min="7940" max="7940" width="14" style="94" customWidth="1"/>
    <col min="7941" max="7941" width="17" style="94" customWidth="1"/>
    <col min="7942" max="7942" width="11.33203125" style="94" customWidth="1"/>
    <col min="7943" max="7943" width="15.109375" style="94" customWidth="1"/>
    <col min="7944" max="7944" width="12.5546875" style="94" customWidth="1"/>
    <col min="7945" max="7945" width="17.44140625" style="94" customWidth="1"/>
    <col min="7946" max="7946" width="15.33203125" style="94" customWidth="1"/>
    <col min="7947" max="7947" width="14.109375" style="94" customWidth="1"/>
    <col min="7948" max="7948" width="13.5546875" style="94" customWidth="1"/>
    <col min="7949" max="7949" width="18" style="94" customWidth="1"/>
    <col min="7950" max="7950" width="12.6640625" style="94" customWidth="1"/>
    <col min="7951" max="7951" width="19.44140625" style="94" customWidth="1"/>
    <col min="7952" max="7952" width="14.33203125" style="94" customWidth="1"/>
    <col min="7953" max="7953" width="15.33203125" style="94" customWidth="1"/>
    <col min="7954" max="7954" width="12.33203125" style="94" customWidth="1"/>
    <col min="7955" max="7955" width="11.44140625" style="94" customWidth="1"/>
    <col min="7956" max="7956" width="12.33203125" style="94" customWidth="1"/>
    <col min="7957" max="7957" width="17.5546875" style="94" customWidth="1"/>
    <col min="7958" max="7958" width="12.109375" style="94" customWidth="1"/>
    <col min="7959" max="7959" width="16.33203125" style="94" customWidth="1"/>
    <col min="7960" max="7960" width="11.44140625" style="94" customWidth="1"/>
    <col min="7961" max="7961" width="11.88671875" style="94" customWidth="1"/>
    <col min="7962" max="7962" width="10.44140625" style="94" customWidth="1"/>
    <col min="7963" max="7963" width="16.44140625" style="94" customWidth="1"/>
    <col min="7964" max="7964" width="10.6640625" style="94" customWidth="1"/>
    <col min="7965" max="7965" width="16.6640625" style="94" customWidth="1"/>
    <col min="7966" max="7966" width="9.88671875" style="94" customWidth="1"/>
    <col min="7967" max="7967" width="17.109375" style="94" customWidth="1"/>
    <col min="7968" max="7968" width="16.33203125" style="94" customWidth="1"/>
    <col min="7969" max="7969" width="14.109375" style="94" customWidth="1"/>
    <col min="7970" max="7970" width="12.6640625" style="94" customWidth="1"/>
    <col min="7971" max="7971" width="17.5546875" style="94" customWidth="1"/>
    <col min="7972" max="7972" width="13" style="94" customWidth="1"/>
    <col min="7973" max="7973" width="16.33203125" style="94" customWidth="1"/>
    <col min="7974" max="7974" width="16" style="94" customWidth="1"/>
    <col min="7975" max="7975" width="12" style="94" customWidth="1"/>
    <col min="7976" max="7976" width="15.6640625" style="94" customWidth="1"/>
    <col min="7977" max="7977" width="16.5546875" style="94" customWidth="1"/>
    <col min="7978" max="8188" width="9.109375" style="94"/>
    <col min="8189" max="8189" width="66" style="94" customWidth="1"/>
    <col min="8190" max="8190" width="10" style="94" customWidth="1"/>
    <col min="8191" max="8192" width="11.5546875" style="94" customWidth="1"/>
    <col min="8193" max="8193" width="16.33203125" style="94" customWidth="1"/>
    <col min="8194" max="8194" width="12.6640625" style="94" customWidth="1"/>
    <col min="8195" max="8195" width="18.44140625" style="94" customWidth="1"/>
    <col min="8196" max="8196" width="14" style="94" customWidth="1"/>
    <col min="8197" max="8197" width="17" style="94" customWidth="1"/>
    <col min="8198" max="8198" width="11.33203125" style="94" customWidth="1"/>
    <col min="8199" max="8199" width="15.109375" style="94" customWidth="1"/>
    <col min="8200" max="8200" width="12.5546875" style="94" customWidth="1"/>
    <col min="8201" max="8201" width="17.44140625" style="94" customWidth="1"/>
    <col min="8202" max="8202" width="15.33203125" style="94" customWidth="1"/>
    <col min="8203" max="8203" width="14.109375" style="94" customWidth="1"/>
    <col min="8204" max="8204" width="13.5546875" style="94" customWidth="1"/>
    <col min="8205" max="8205" width="18" style="94" customWidth="1"/>
    <col min="8206" max="8206" width="12.6640625" style="94" customWidth="1"/>
    <col min="8207" max="8207" width="19.44140625" style="94" customWidth="1"/>
    <col min="8208" max="8208" width="14.33203125" style="94" customWidth="1"/>
    <col min="8209" max="8209" width="15.33203125" style="94" customWidth="1"/>
    <col min="8210" max="8210" width="12.33203125" style="94" customWidth="1"/>
    <col min="8211" max="8211" width="11.44140625" style="94" customWidth="1"/>
    <col min="8212" max="8212" width="12.33203125" style="94" customWidth="1"/>
    <col min="8213" max="8213" width="17.5546875" style="94" customWidth="1"/>
    <col min="8214" max="8214" width="12.109375" style="94" customWidth="1"/>
    <col min="8215" max="8215" width="16.33203125" style="94" customWidth="1"/>
    <col min="8216" max="8216" width="11.44140625" style="94" customWidth="1"/>
    <col min="8217" max="8217" width="11.88671875" style="94" customWidth="1"/>
    <col min="8218" max="8218" width="10.44140625" style="94" customWidth="1"/>
    <col min="8219" max="8219" width="16.44140625" style="94" customWidth="1"/>
    <col min="8220" max="8220" width="10.6640625" style="94" customWidth="1"/>
    <col min="8221" max="8221" width="16.6640625" style="94" customWidth="1"/>
    <col min="8222" max="8222" width="9.88671875" style="94" customWidth="1"/>
    <col min="8223" max="8223" width="17.109375" style="94" customWidth="1"/>
    <col min="8224" max="8224" width="16.33203125" style="94" customWidth="1"/>
    <col min="8225" max="8225" width="14.109375" style="94" customWidth="1"/>
    <col min="8226" max="8226" width="12.6640625" style="94" customWidth="1"/>
    <col min="8227" max="8227" width="17.5546875" style="94" customWidth="1"/>
    <col min="8228" max="8228" width="13" style="94" customWidth="1"/>
    <col min="8229" max="8229" width="16.33203125" style="94" customWidth="1"/>
    <col min="8230" max="8230" width="16" style="94" customWidth="1"/>
    <col min="8231" max="8231" width="12" style="94" customWidth="1"/>
    <col min="8232" max="8232" width="15.6640625" style="94" customWidth="1"/>
    <col min="8233" max="8233" width="16.5546875" style="94" customWidth="1"/>
    <col min="8234" max="8444" width="9.109375" style="94"/>
    <col min="8445" max="8445" width="66" style="94" customWidth="1"/>
    <col min="8446" max="8446" width="10" style="94" customWidth="1"/>
    <col min="8447" max="8448" width="11.5546875" style="94" customWidth="1"/>
    <col min="8449" max="8449" width="16.33203125" style="94" customWidth="1"/>
    <col min="8450" max="8450" width="12.6640625" style="94" customWidth="1"/>
    <col min="8451" max="8451" width="18.44140625" style="94" customWidth="1"/>
    <col min="8452" max="8452" width="14" style="94" customWidth="1"/>
    <col min="8453" max="8453" width="17" style="94" customWidth="1"/>
    <col min="8454" max="8454" width="11.33203125" style="94" customWidth="1"/>
    <col min="8455" max="8455" width="15.109375" style="94" customWidth="1"/>
    <col min="8456" max="8456" width="12.5546875" style="94" customWidth="1"/>
    <col min="8457" max="8457" width="17.44140625" style="94" customWidth="1"/>
    <col min="8458" max="8458" width="15.33203125" style="94" customWidth="1"/>
    <col min="8459" max="8459" width="14.109375" style="94" customWidth="1"/>
    <col min="8460" max="8460" width="13.5546875" style="94" customWidth="1"/>
    <col min="8461" max="8461" width="18" style="94" customWidth="1"/>
    <col min="8462" max="8462" width="12.6640625" style="94" customWidth="1"/>
    <col min="8463" max="8463" width="19.44140625" style="94" customWidth="1"/>
    <col min="8464" max="8464" width="14.33203125" style="94" customWidth="1"/>
    <col min="8465" max="8465" width="15.33203125" style="94" customWidth="1"/>
    <col min="8466" max="8466" width="12.33203125" style="94" customWidth="1"/>
    <col min="8467" max="8467" width="11.44140625" style="94" customWidth="1"/>
    <col min="8468" max="8468" width="12.33203125" style="94" customWidth="1"/>
    <col min="8469" max="8469" width="17.5546875" style="94" customWidth="1"/>
    <col min="8470" max="8470" width="12.109375" style="94" customWidth="1"/>
    <col min="8471" max="8471" width="16.33203125" style="94" customWidth="1"/>
    <col min="8472" max="8472" width="11.44140625" style="94" customWidth="1"/>
    <col min="8473" max="8473" width="11.88671875" style="94" customWidth="1"/>
    <col min="8474" max="8474" width="10.44140625" style="94" customWidth="1"/>
    <col min="8475" max="8475" width="16.44140625" style="94" customWidth="1"/>
    <col min="8476" max="8476" width="10.6640625" style="94" customWidth="1"/>
    <col min="8477" max="8477" width="16.6640625" style="94" customWidth="1"/>
    <col min="8478" max="8478" width="9.88671875" style="94" customWidth="1"/>
    <col min="8479" max="8479" width="17.109375" style="94" customWidth="1"/>
    <col min="8480" max="8480" width="16.33203125" style="94" customWidth="1"/>
    <col min="8481" max="8481" width="14.109375" style="94" customWidth="1"/>
    <col min="8482" max="8482" width="12.6640625" style="94" customWidth="1"/>
    <col min="8483" max="8483" width="17.5546875" style="94" customWidth="1"/>
    <col min="8484" max="8484" width="13" style="94" customWidth="1"/>
    <col min="8485" max="8485" width="16.33203125" style="94" customWidth="1"/>
    <col min="8486" max="8486" width="16" style="94" customWidth="1"/>
    <col min="8487" max="8487" width="12" style="94" customWidth="1"/>
    <col min="8488" max="8488" width="15.6640625" style="94" customWidth="1"/>
    <col min="8489" max="8489" width="16.5546875" style="94" customWidth="1"/>
    <col min="8490" max="8700" width="9.109375" style="94"/>
    <col min="8701" max="8701" width="66" style="94" customWidth="1"/>
    <col min="8702" max="8702" width="10" style="94" customWidth="1"/>
    <col min="8703" max="8704" width="11.5546875" style="94" customWidth="1"/>
    <col min="8705" max="8705" width="16.33203125" style="94" customWidth="1"/>
    <col min="8706" max="8706" width="12.6640625" style="94" customWidth="1"/>
    <col min="8707" max="8707" width="18.44140625" style="94" customWidth="1"/>
    <col min="8708" max="8708" width="14" style="94" customWidth="1"/>
    <col min="8709" max="8709" width="17" style="94" customWidth="1"/>
    <col min="8710" max="8710" width="11.33203125" style="94" customWidth="1"/>
    <col min="8711" max="8711" width="15.109375" style="94" customWidth="1"/>
    <col min="8712" max="8712" width="12.5546875" style="94" customWidth="1"/>
    <col min="8713" max="8713" width="17.44140625" style="94" customWidth="1"/>
    <col min="8714" max="8714" width="15.33203125" style="94" customWidth="1"/>
    <col min="8715" max="8715" width="14.109375" style="94" customWidth="1"/>
    <col min="8716" max="8716" width="13.5546875" style="94" customWidth="1"/>
    <col min="8717" max="8717" width="18" style="94" customWidth="1"/>
    <col min="8718" max="8718" width="12.6640625" style="94" customWidth="1"/>
    <col min="8719" max="8719" width="19.44140625" style="94" customWidth="1"/>
    <col min="8720" max="8720" width="14.33203125" style="94" customWidth="1"/>
    <col min="8721" max="8721" width="15.33203125" style="94" customWidth="1"/>
    <col min="8722" max="8722" width="12.33203125" style="94" customWidth="1"/>
    <col min="8723" max="8723" width="11.44140625" style="94" customWidth="1"/>
    <col min="8724" max="8724" width="12.33203125" style="94" customWidth="1"/>
    <col min="8725" max="8725" width="17.5546875" style="94" customWidth="1"/>
    <col min="8726" max="8726" width="12.109375" style="94" customWidth="1"/>
    <col min="8727" max="8727" width="16.33203125" style="94" customWidth="1"/>
    <col min="8728" max="8728" width="11.44140625" style="94" customWidth="1"/>
    <col min="8729" max="8729" width="11.88671875" style="94" customWidth="1"/>
    <col min="8730" max="8730" width="10.44140625" style="94" customWidth="1"/>
    <col min="8731" max="8731" width="16.44140625" style="94" customWidth="1"/>
    <col min="8732" max="8732" width="10.6640625" style="94" customWidth="1"/>
    <col min="8733" max="8733" width="16.6640625" style="94" customWidth="1"/>
    <col min="8734" max="8734" width="9.88671875" style="94" customWidth="1"/>
    <col min="8735" max="8735" width="17.109375" style="94" customWidth="1"/>
    <col min="8736" max="8736" width="16.33203125" style="94" customWidth="1"/>
    <col min="8737" max="8737" width="14.109375" style="94" customWidth="1"/>
    <col min="8738" max="8738" width="12.6640625" style="94" customWidth="1"/>
    <col min="8739" max="8739" width="17.5546875" style="94" customWidth="1"/>
    <col min="8740" max="8740" width="13" style="94" customWidth="1"/>
    <col min="8741" max="8741" width="16.33203125" style="94" customWidth="1"/>
    <col min="8742" max="8742" width="16" style="94" customWidth="1"/>
    <col min="8743" max="8743" width="12" style="94" customWidth="1"/>
    <col min="8744" max="8744" width="15.6640625" style="94" customWidth="1"/>
    <col min="8745" max="8745" width="16.5546875" style="94" customWidth="1"/>
    <col min="8746" max="8956" width="9.109375" style="94"/>
    <col min="8957" max="8957" width="66" style="94" customWidth="1"/>
    <col min="8958" max="8958" width="10" style="94" customWidth="1"/>
    <col min="8959" max="8960" width="11.5546875" style="94" customWidth="1"/>
    <col min="8961" max="8961" width="16.33203125" style="94" customWidth="1"/>
    <col min="8962" max="8962" width="12.6640625" style="94" customWidth="1"/>
    <col min="8963" max="8963" width="18.44140625" style="94" customWidth="1"/>
    <col min="8964" max="8964" width="14" style="94" customWidth="1"/>
    <col min="8965" max="8965" width="17" style="94" customWidth="1"/>
    <col min="8966" max="8966" width="11.33203125" style="94" customWidth="1"/>
    <col min="8967" max="8967" width="15.109375" style="94" customWidth="1"/>
    <col min="8968" max="8968" width="12.5546875" style="94" customWidth="1"/>
    <col min="8969" max="8969" width="17.44140625" style="94" customWidth="1"/>
    <col min="8970" max="8970" width="15.33203125" style="94" customWidth="1"/>
    <col min="8971" max="8971" width="14.109375" style="94" customWidth="1"/>
    <col min="8972" max="8972" width="13.5546875" style="94" customWidth="1"/>
    <col min="8973" max="8973" width="18" style="94" customWidth="1"/>
    <col min="8974" max="8974" width="12.6640625" style="94" customWidth="1"/>
    <col min="8975" max="8975" width="19.44140625" style="94" customWidth="1"/>
    <col min="8976" max="8976" width="14.33203125" style="94" customWidth="1"/>
    <col min="8977" max="8977" width="15.33203125" style="94" customWidth="1"/>
    <col min="8978" max="8978" width="12.33203125" style="94" customWidth="1"/>
    <col min="8979" max="8979" width="11.44140625" style="94" customWidth="1"/>
    <col min="8980" max="8980" width="12.33203125" style="94" customWidth="1"/>
    <col min="8981" max="8981" width="17.5546875" style="94" customWidth="1"/>
    <col min="8982" max="8982" width="12.109375" style="94" customWidth="1"/>
    <col min="8983" max="8983" width="16.33203125" style="94" customWidth="1"/>
    <col min="8984" max="8984" width="11.44140625" style="94" customWidth="1"/>
    <col min="8985" max="8985" width="11.88671875" style="94" customWidth="1"/>
    <col min="8986" max="8986" width="10.44140625" style="94" customWidth="1"/>
    <col min="8987" max="8987" width="16.44140625" style="94" customWidth="1"/>
    <col min="8988" max="8988" width="10.6640625" style="94" customWidth="1"/>
    <col min="8989" max="8989" width="16.6640625" style="94" customWidth="1"/>
    <col min="8990" max="8990" width="9.88671875" style="94" customWidth="1"/>
    <col min="8991" max="8991" width="17.109375" style="94" customWidth="1"/>
    <col min="8992" max="8992" width="16.33203125" style="94" customWidth="1"/>
    <col min="8993" max="8993" width="14.109375" style="94" customWidth="1"/>
    <col min="8994" max="8994" width="12.6640625" style="94" customWidth="1"/>
    <col min="8995" max="8995" width="17.5546875" style="94" customWidth="1"/>
    <col min="8996" max="8996" width="13" style="94" customWidth="1"/>
    <col min="8997" max="8997" width="16.33203125" style="94" customWidth="1"/>
    <col min="8998" max="8998" width="16" style="94" customWidth="1"/>
    <col min="8999" max="8999" width="12" style="94" customWidth="1"/>
    <col min="9000" max="9000" width="15.6640625" style="94" customWidth="1"/>
    <col min="9001" max="9001" width="16.5546875" style="94" customWidth="1"/>
    <col min="9002" max="9212" width="9.109375" style="94"/>
    <col min="9213" max="9213" width="66" style="94" customWidth="1"/>
    <col min="9214" max="9214" width="10" style="94" customWidth="1"/>
    <col min="9215" max="9216" width="11.5546875" style="94" customWidth="1"/>
    <col min="9217" max="9217" width="16.33203125" style="94" customWidth="1"/>
    <col min="9218" max="9218" width="12.6640625" style="94" customWidth="1"/>
    <col min="9219" max="9219" width="18.44140625" style="94" customWidth="1"/>
    <col min="9220" max="9220" width="14" style="94" customWidth="1"/>
    <col min="9221" max="9221" width="17" style="94" customWidth="1"/>
    <col min="9222" max="9222" width="11.33203125" style="94" customWidth="1"/>
    <col min="9223" max="9223" width="15.109375" style="94" customWidth="1"/>
    <col min="9224" max="9224" width="12.5546875" style="94" customWidth="1"/>
    <col min="9225" max="9225" width="17.44140625" style="94" customWidth="1"/>
    <col min="9226" max="9226" width="15.33203125" style="94" customWidth="1"/>
    <col min="9227" max="9227" width="14.109375" style="94" customWidth="1"/>
    <col min="9228" max="9228" width="13.5546875" style="94" customWidth="1"/>
    <col min="9229" max="9229" width="18" style="94" customWidth="1"/>
    <col min="9230" max="9230" width="12.6640625" style="94" customWidth="1"/>
    <col min="9231" max="9231" width="19.44140625" style="94" customWidth="1"/>
    <col min="9232" max="9232" width="14.33203125" style="94" customWidth="1"/>
    <col min="9233" max="9233" width="15.33203125" style="94" customWidth="1"/>
    <col min="9234" max="9234" width="12.33203125" style="94" customWidth="1"/>
    <col min="9235" max="9235" width="11.44140625" style="94" customWidth="1"/>
    <col min="9236" max="9236" width="12.33203125" style="94" customWidth="1"/>
    <col min="9237" max="9237" width="17.5546875" style="94" customWidth="1"/>
    <col min="9238" max="9238" width="12.109375" style="94" customWidth="1"/>
    <col min="9239" max="9239" width="16.33203125" style="94" customWidth="1"/>
    <col min="9240" max="9240" width="11.44140625" style="94" customWidth="1"/>
    <col min="9241" max="9241" width="11.88671875" style="94" customWidth="1"/>
    <col min="9242" max="9242" width="10.44140625" style="94" customWidth="1"/>
    <col min="9243" max="9243" width="16.44140625" style="94" customWidth="1"/>
    <col min="9244" max="9244" width="10.6640625" style="94" customWidth="1"/>
    <col min="9245" max="9245" width="16.6640625" style="94" customWidth="1"/>
    <col min="9246" max="9246" width="9.88671875" style="94" customWidth="1"/>
    <col min="9247" max="9247" width="17.109375" style="94" customWidth="1"/>
    <col min="9248" max="9248" width="16.33203125" style="94" customWidth="1"/>
    <col min="9249" max="9249" width="14.109375" style="94" customWidth="1"/>
    <col min="9250" max="9250" width="12.6640625" style="94" customWidth="1"/>
    <col min="9251" max="9251" width="17.5546875" style="94" customWidth="1"/>
    <col min="9252" max="9252" width="13" style="94" customWidth="1"/>
    <col min="9253" max="9253" width="16.33203125" style="94" customWidth="1"/>
    <col min="9254" max="9254" width="16" style="94" customWidth="1"/>
    <col min="9255" max="9255" width="12" style="94" customWidth="1"/>
    <col min="9256" max="9256" width="15.6640625" style="94" customWidth="1"/>
    <col min="9257" max="9257" width="16.5546875" style="94" customWidth="1"/>
    <col min="9258" max="9468" width="9.109375" style="94"/>
    <col min="9469" max="9469" width="66" style="94" customWidth="1"/>
    <col min="9470" max="9470" width="10" style="94" customWidth="1"/>
    <col min="9471" max="9472" width="11.5546875" style="94" customWidth="1"/>
    <col min="9473" max="9473" width="16.33203125" style="94" customWidth="1"/>
    <col min="9474" max="9474" width="12.6640625" style="94" customWidth="1"/>
    <col min="9475" max="9475" width="18.44140625" style="94" customWidth="1"/>
    <col min="9476" max="9476" width="14" style="94" customWidth="1"/>
    <col min="9477" max="9477" width="17" style="94" customWidth="1"/>
    <col min="9478" max="9478" width="11.33203125" style="94" customWidth="1"/>
    <col min="9479" max="9479" width="15.109375" style="94" customWidth="1"/>
    <col min="9480" max="9480" width="12.5546875" style="94" customWidth="1"/>
    <col min="9481" max="9481" width="17.44140625" style="94" customWidth="1"/>
    <col min="9482" max="9482" width="15.33203125" style="94" customWidth="1"/>
    <col min="9483" max="9483" width="14.109375" style="94" customWidth="1"/>
    <col min="9484" max="9484" width="13.5546875" style="94" customWidth="1"/>
    <col min="9485" max="9485" width="18" style="94" customWidth="1"/>
    <col min="9486" max="9486" width="12.6640625" style="94" customWidth="1"/>
    <col min="9487" max="9487" width="19.44140625" style="94" customWidth="1"/>
    <col min="9488" max="9488" width="14.33203125" style="94" customWidth="1"/>
    <col min="9489" max="9489" width="15.33203125" style="94" customWidth="1"/>
    <col min="9490" max="9490" width="12.33203125" style="94" customWidth="1"/>
    <col min="9491" max="9491" width="11.44140625" style="94" customWidth="1"/>
    <col min="9492" max="9492" width="12.33203125" style="94" customWidth="1"/>
    <col min="9493" max="9493" width="17.5546875" style="94" customWidth="1"/>
    <col min="9494" max="9494" width="12.109375" style="94" customWidth="1"/>
    <col min="9495" max="9495" width="16.33203125" style="94" customWidth="1"/>
    <col min="9496" max="9496" width="11.44140625" style="94" customWidth="1"/>
    <col min="9497" max="9497" width="11.88671875" style="94" customWidth="1"/>
    <col min="9498" max="9498" width="10.44140625" style="94" customWidth="1"/>
    <col min="9499" max="9499" width="16.44140625" style="94" customWidth="1"/>
    <col min="9500" max="9500" width="10.6640625" style="94" customWidth="1"/>
    <col min="9501" max="9501" width="16.6640625" style="94" customWidth="1"/>
    <col min="9502" max="9502" width="9.88671875" style="94" customWidth="1"/>
    <col min="9503" max="9503" width="17.109375" style="94" customWidth="1"/>
    <col min="9504" max="9504" width="16.33203125" style="94" customWidth="1"/>
    <col min="9505" max="9505" width="14.109375" style="94" customWidth="1"/>
    <col min="9506" max="9506" width="12.6640625" style="94" customWidth="1"/>
    <col min="9507" max="9507" width="17.5546875" style="94" customWidth="1"/>
    <col min="9508" max="9508" width="13" style="94" customWidth="1"/>
    <col min="9509" max="9509" width="16.33203125" style="94" customWidth="1"/>
    <col min="9510" max="9510" width="16" style="94" customWidth="1"/>
    <col min="9511" max="9511" width="12" style="94" customWidth="1"/>
    <col min="9512" max="9512" width="15.6640625" style="94" customWidth="1"/>
    <col min="9513" max="9513" width="16.5546875" style="94" customWidth="1"/>
    <col min="9514" max="9724" width="9.109375" style="94"/>
    <col min="9725" max="9725" width="66" style="94" customWidth="1"/>
    <col min="9726" max="9726" width="10" style="94" customWidth="1"/>
    <col min="9727" max="9728" width="11.5546875" style="94" customWidth="1"/>
    <col min="9729" max="9729" width="16.33203125" style="94" customWidth="1"/>
    <col min="9730" max="9730" width="12.6640625" style="94" customWidth="1"/>
    <col min="9731" max="9731" width="18.44140625" style="94" customWidth="1"/>
    <col min="9732" max="9732" width="14" style="94" customWidth="1"/>
    <col min="9733" max="9733" width="17" style="94" customWidth="1"/>
    <col min="9734" max="9734" width="11.33203125" style="94" customWidth="1"/>
    <col min="9735" max="9735" width="15.109375" style="94" customWidth="1"/>
    <col min="9736" max="9736" width="12.5546875" style="94" customWidth="1"/>
    <col min="9737" max="9737" width="17.44140625" style="94" customWidth="1"/>
    <col min="9738" max="9738" width="15.33203125" style="94" customWidth="1"/>
    <col min="9739" max="9739" width="14.109375" style="94" customWidth="1"/>
    <col min="9740" max="9740" width="13.5546875" style="94" customWidth="1"/>
    <col min="9741" max="9741" width="18" style="94" customWidth="1"/>
    <col min="9742" max="9742" width="12.6640625" style="94" customWidth="1"/>
    <col min="9743" max="9743" width="19.44140625" style="94" customWidth="1"/>
    <col min="9744" max="9744" width="14.33203125" style="94" customWidth="1"/>
    <col min="9745" max="9745" width="15.33203125" style="94" customWidth="1"/>
    <col min="9746" max="9746" width="12.33203125" style="94" customWidth="1"/>
    <col min="9747" max="9747" width="11.44140625" style="94" customWidth="1"/>
    <col min="9748" max="9748" width="12.33203125" style="94" customWidth="1"/>
    <col min="9749" max="9749" width="17.5546875" style="94" customWidth="1"/>
    <col min="9750" max="9750" width="12.109375" style="94" customWidth="1"/>
    <col min="9751" max="9751" width="16.33203125" style="94" customWidth="1"/>
    <col min="9752" max="9752" width="11.44140625" style="94" customWidth="1"/>
    <col min="9753" max="9753" width="11.88671875" style="94" customWidth="1"/>
    <col min="9754" max="9754" width="10.44140625" style="94" customWidth="1"/>
    <col min="9755" max="9755" width="16.44140625" style="94" customWidth="1"/>
    <col min="9756" max="9756" width="10.6640625" style="94" customWidth="1"/>
    <col min="9757" max="9757" width="16.6640625" style="94" customWidth="1"/>
    <col min="9758" max="9758" width="9.88671875" style="94" customWidth="1"/>
    <col min="9759" max="9759" width="17.109375" style="94" customWidth="1"/>
    <col min="9760" max="9760" width="16.33203125" style="94" customWidth="1"/>
    <col min="9761" max="9761" width="14.109375" style="94" customWidth="1"/>
    <col min="9762" max="9762" width="12.6640625" style="94" customWidth="1"/>
    <col min="9763" max="9763" width="17.5546875" style="94" customWidth="1"/>
    <col min="9764" max="9764" width="13" style="94" customWidth="1"/>
    <col min="9765" max="9765" width="16.33203125" style="94" customWidth="1"/>
    <col min="9766" max="9766" width="16" style="94" customWidth="1"/>
    <col min="9767" max="9767" width="12" style="94" customWidth="1"/>
    <col min="9768" max="9768" width="15.6640625" style="94" customWidth="1"/>
    <col min="9769" max="9769" width="16.5546875" style="94" customWidth="1"/>
    <col min="9770" max="9980" width="9.109375" style="94"/>
    <col min="9981" max="9981" width="66" style="94" customWidth="1"/>
    <col min="9982" max="9982" width="10" style="94" customWidth="1"/>
    <col min="9983" max="9984" width="11.5546875" style="94" customWidth="1"/>
    <col min="9985" max="9985" width="16.33203125" style="94" customWidth="1"/>
    <col min="9986" max="9986" width="12.6640625" style="94" customWidth="1"/>
    <col min="9987" max="9987" width="18.44140625" style="94" customWidth="1"/>
    <col min="9988" max="9988" width="14" style="94" customWidth="1"/>
    <col min="9989" max="9989" width="17" style="94" customWidth="1"/>
    <col min="9990" max="9990" width="11.33203125" style="94" customWidth="1"/>
    <col min="9991" max="9991" width="15.109375" style="94" customWidth="1"/>
    <col min="9992" max="9992" width="12.5546875" style="94" customWidth="1"/>
    <col min="9993" max="9993" width="17.44140625" style="94" customWidth="1"/>
    <col min="9994" max="9994" width="15.33203125" style="94" customWidth="1"/>
    <col min="9995" max="9995" width="14.109375" style="94" customWidth="1"/>
    <col min="9996" max="9996" width="13.5546875" style="94" customWidth="1"/>
    <col min="9997" max="9997" width="18" style="94" customWidth="1"/>
    <col min="9998" max="9998" width="12.6640625" style="94" customWidth="1"/>
    <col min="9999" max="9999" width="19.44140625" style="94" customWidth="1"/>
    <col min="10000" max="10000" width="14.33203125" style="94" customWidth="1"/>
    <col min="10001" max="10001" width="15.33203125" style="94" customWidth="1"/>
    <col min="10002" max="10002" width="12.33203125" style="94" customWidth="1"/>
    <col min="10003" max="10003" width="11.44140625" style="94" customWidth="1"/>
    <col min="10004" max="10004" width="12.33203125" style="94" customWidth="1"/>
    <col min="10005" max="10005" width="17.5546875" style="94" customWidth="1"/>
    <col min="10006" max="10006" width="12.109375" style="94" customWidth="1"/>
    <col min="10007" max="10007" width="16.33203125" style="94" customWidth="1"/>
    <col min="10008" max="10008" width="11.44140625" style="94" customWidth="1"/>
    <col min="10009" max="10009" width="11.88671875" style="94" customWidth="1"/>
    <col min="10010" max="10010" width="10.44140625" style="94" customWidth="1"/>
    <col min="10011" max="10011" width="16.44140625" style="94" customWidth="1"/>
    <col min="10012" max="10012" width="10.6640625" style="94" customWidth="1"/>
    <col min="10013" max="10013" width="16.6640625" style="94" customWidth="1"/>
    <col min="10014" max="10014" width="9.88671875" style="94" customWidth="1"/>
    <col min="10015" max="10015" width="17.109375" style="94" customWidth="1"/>
    <col min="10016" max="10016" width="16.33203125" style="94" customWidth="1"/>
    <col min="10017" max="10017" width="14.109375" style="94" customWidth="1"/>
    <col min="10018" max="10018" width="12.6640625" style="94" customWidth="1"/>
    <col min="10019" max="10019" width="17.5546875" style="94" customWidth="1"/>
    <col min="10020" max="10020" width="13" style="94" customWidth="1"/>
    <col min="10021" max="10021" width="16.33203125" style="94" customWidth="1"/>
    <col min="10022" max="10022" width="16" style="94" customWidth="1"/>
    <col min="10023" max="10023" width="12" style="94" customWidth="1"/>
    <col min="10024" max="10024" width="15.6640625" style="94" customWidth="1"/>
    <col min="10025" max="10025" width="16.5546875" style="94" customWidth="1"/>
    <col min="10026" max="10236" width="9.109375" style="94"/>
    <col min="10237" max="10237" width="66" style="94" customWidth="1"/>
    <col min="10238" max="10238" width="10" style="94" customWidth="1"/>
    <col min="10239" max="10240" width="11.5546875" style="94" customWidth="1"/>
    <col min="10241" max="10241" width="16.33203125" style="94" customWidth="1"/>
    <col min="10242" max="10242" width="12.6640625" style="94" customWidth="1"/>
    <col min="10243" max="10243" width="18.44140625" style="94" customWidth="1"/>
    <col min="10244" max="10244" width="14" style="94" customWidth="1"/>
    <col min="10245" max="10245" width="17" style="94" customWidth="1"/>
    <col min="10246" max="10246" width="11.33203125" style="94" customWidth="1"/>
    <col min="10247" max="10247" width="15.109375" style="94" customWidth="1"/>
    <col min="10248" max="10248" width="12.5546875" style="94" customWidth="1"/>
    <col min="10249" max="10249" width="17.44140625" style="94" customWidth="1"/>
    <col min="10250" max="10250" width="15.33203125" style="94" customWidth="1"/>
    <col min="10251" max="10251" width="14.109375" style="94" customWidth="1"/>
    <col min="10252" max="10252" width="13.5546875" style="94" customWidth="1"/>
    <col min="10253" max="10253" width="18" style="94" customWidth="1"/>
    <col min="10254" max="10254" width="12.6640625" style="94" customWidth="1"/>
    <col min="10255" max="10255" width="19.44140625" style="94" customWidth="1"/>
    <col min="10256" max="10256" width="14.33203125" style="94" customWidth="1"/>
    <col min="10257" max="10257" width="15.33203125" style="94" customWidth="1"/>
    <col min="10258" max="10258" width="12.33203125" style="94" customWidth="1"/>
    <col min="10259" max="10259" width="11.44140625" style="94" customWidth="1"/>
    <col min="10260" max="10260" width="12.33203125" style="94" customWidth="1"/>
    <col min="10261" max="10261" width="17.5546875" style="94" customWidth="1"/>
    <col min="10262" max="10262" width="12.109375" style="94" customWidth="1"/>
    <col min="10263" max="10263" width="16.33203125" style="94" customWidth="1"/>
    <col min="10264" max="10264" width="11.44140625" style="94" customWidth="1"/>
    <col min="10265" max="10265" width="11.88671875" style="94" customWidth="1"/>
    <col min="10266" max="10266" width="10.44140625" style="94" customWidth="1"/>
    <col min="10267" max="10267" width="16.44140625" style="94" customWidth="1"/>
    <col min="10268" max="10268" width="10.6640625" style="94" customWidth="1"/>
    <col min="10269" max="10269" width="16.6640625" style="94" customWidth="1"/>
    <col min="10270" max="10270" width="9.88671875" style="94" customWidth="1"/>
    <col min="10271" max="10271" width="17.109375" style="94" customWidth="1"/>
    <col min="10272" max="10272" width="16.33203125" style="94" customWidth="1"/>
    <col min="10273" max="10273" width="14.109375" style="94" customWidth="1"/>
    <col min="10274" max="10274" width="12.6640625" style="94" customWidth="1"/>
    <col min="10275" max="10275" width="17.5546875" style="94" customWidth="1"/>
    <col min="10276" max="10276" width="13" style="94" customWidth="1"/>
    <col min="10277" max="10277" width="16.33203125" style="94" customWidth="1"/>
    <col min="10278" max="10278" width="16" style="94" customWidth="1"/>
    <col min="10279" max="10279" width="12" style="94" customWidth="1"/>
    <col min="10280" max="10280" width="15.6640625" style="94" customWidth="1"/>
    <col min="10281" max="10281" width="16.5546875" style="94" customWidth="1"/>
    <col min="10282" max="10492" width="9.109375" style="94"/>
    <col min="10493" max="10493" width="66" style="94" customWidth="1"/>
    <col min="10494" max="10494" width="10" style="94" customWidth="1"/>
    <col min="10495" max="10496" width="11.5546875" style="94" customWidth="1"/>
    <col min="10497" max="10497" width="16.33203125" style="94" customWidth="1"/>
    <col min="10498" max="10498" width="12.6640625" style="94" customWidth="1"/>
    <col min="10499" max="10499" width="18.44140625" style="94" customWidth="1"/>
    <col min="10500" max="10500" width="14" style="94" customWidth="1"/>
    <col min="10501" max="10501" width="17" style="94" customWidth="1"/>
    <col min="10502" max="10502" width="11.33203125" style="94" customWidth="1"/>
    <col min="10503" max="10503" width="15.109375" style="94" customWidth="1"/>
    <col min="10504" max="10504" width="12.5546875" style="94" customWidth="1"/>
    <col min="10505" max="10505" width="17.44140625" style="94" customWidth="1"/>
    <col min="10506" max="10506" width="15.33203125" style="94" customWidth="1"/>
    <col min="10507" max="10507" width="14.109375" style="94" customWidth="1"/>
    <col min="10508" max="10508" width="13.5546875" style="94" customWidth="1"/>
    <col min="10509" max="10509" width="18" style="94" customWidth="1"/>
    <col min="10510" max="10510" width="12.6640625" style="94" customWidth="1"/>
    <col min="10511" max="10511" width="19.44140625" style="94" customWidth="1"/>
    <col min="10512" max="10512" width="14.33203125" style="94" customWidth="1"/>
    <col min="10513" max="10513" width="15.33203125" style="94" customWidth="1"/>
    <col min="10514" max="10514" width="12.33203125" style="94" customWidth="1"/>
    <col min="10515" max="10515" width="11.44140625" style="94" customWidth="1"/>
    <col min="10516" max="10516" width="12.33203125" style="94" customWidth="1"/>
    <col min="10517" max="10517" width="17.5546875" style="94" customWidth="1"/>
    <col min="10518" max="10518" width="12.109375" style="94" customWidth="1"/>
    <col min="10519" max="10519" width="16.33203125" style="94" customWidth="1"/>
    <col min="10520" max="10520" width="11.44140625" style="94" customWidth="1"/>
    <col min="10521" max="10521" width="11.88671875" style="94" customWidth="1"/>
    <col min="10522" max="10522" width="10.44140625" style="94" customWidth="1"/>
    <col min="10523" max="10523" width="16.44140625" style="94" customWidth="1"/>
    <col min="10524" max="10524" width="10.6640625" style="94" customWidth="1"/>
    <col min="10525" max="10525" width="16.6640625" style="94" customWidth="1"/>
    <col min="10526" max="10526" width="9.88671875" style="94" customWidth="1"/>
    <col min="10527" max="10527" width="17.109375" style="94" customWidth="1"/>
    <col min="10528" max="10528" width="16.33203125" style="94" customWidth="1"/>
    <col min="10529" max="10529" width="14.109375" style="94" customWidth="1"/>
    <col min="10530" max="10530" width="12.6640625" style="94" customWidth="1"/>
    <col min="10531" max="10531" width="17.5546875" style="94" customWidth="1"/>
    <col min="10532" max="10532" width="13" style="94" customWidth="1"/>
    <col min="10533" max="10533" width="16.33203125" style="94" customWidth="1"/>
    <col min="10534" max="10534" width="16" style="94" customWidth="1"/>
    <col min="10535" max="10535" width="12" style="94" customWidth="1"/>
    <col min="10536" max="10536" width="15.6640625" style="94" customWidth="1"/>
    <col min="10537" max="10537" width="16.5546875" style="94" customWidth="1"/>
    <col min="10538" max="10748" width="9.109375" style="94"/>
    <col min="10749" max="10749" width="66" style="94" customWidth="1"/>
    <col min="10750" max="10750" width="10" style="94" customWidth="1"/>
    <col min="10751" max="10752" width="11.5546875" style="94" customWidth="1"/>
    <col min="10753" max="10753" width="16.33203125" style="94" customWidth="1"/>
    <col min="10754" max="10754" width="12.6640625" style="94" customWidth="1"/>
    <col min="10755" max="10755" width="18.44140625" style="94" customWidth="1"/>
    <col min="10756" max="10756" width="14" style="94" customWidth="1"/>
    <col min="10757" max="10757" width="17" style="94" customWidth="1"/>
    <col min="10758" max="10758" width="11.33203125" style="94" customWidth="1"/>
    <col min="10759" max="10759" width="15.109375" style="94" customWidth="1"/>
    <col min="10760" max="10760" width="12.5546875" style="94" customWidth="1"/>
    <col min="10761" max="10761" width="17.44140625" style="94" customWidth="1"/>
    <col min="10762" max="10762" width="15.33203125" style="94" customWidth="1"/>
    <col min="10763" max="10763" width="14.109375" style="94" customWidth="1"/>
    <col min="10764" max="10764" width="13.5546875" style="94" customWidth="1"/>
    <col min="10765" max="10765" width="18" style="94" customWidth="1"/>
    <col min="10766" max="10766" width="12.6640625" style="94" customWidth="1"/>
    <col min="10767" max="10767" width="19.44140625" style="94" customWidth="1"/>
    <col min="10768" max="10768" width="14.33203125" style="94" customWidth="1"/>
    <col min="10769" max="10769" width="15.33203125" style="94" customWidth="1"/>
    <col min="10770" max="10770" width="12.33203125" style="94" customWidth="1"/>
    <col min="10771" max="10771" width="11.44140625" style="94" customWidth="1"/>
    <col min="10772" max="10772" width="12.33203125" style="94" customWidth="1"/>
    <col min="10773" max="10773" width="17.5546875" style="94" customWidth="1"/>
    <col min="10774" max="10774" width="12.109375" style="94" customWidth="1"/>
    <col min="10775" max="10775" width="16.33203125" style="94" customWidth="1"/>
    <col min="10776" max="10776" width="11.44140625" style="94" customWidth="1"/>
    <col min="10777" max="10777" width="11.88671875" style="94" customWidth="1"/>
    <col min="10778" max="10778" width="10.44140625" style="94" customWidth="1"/>
    <col min="10779" max="10779" width="16.44140625" style="94" customWidth="1"/>
    <col min="10780" max="10780" width="10.6640625" style="94" customWidth="1"/>
    <col min="10781" max="10781" width="16.6640625" style="94" customWidth="1"/>
    <col min="10782" max="10782" width="9.88671875" style="94" customWidth="1"/>
    <col min="10783" max="10783" width="17.109375" style="94" customWidth="1"/>
    <col min="10784" max="10784" width="16.33203125" style="94" customWidth="1"/>
    <col min="10785" max="10785" width="14.109375" style="94" customWidth="1"/>
    <col min="10786" max="10786" width="12.6640625" style="94" customWidth="1"/>
    <col min="10787" max="10787" width="17.5546875" style="94" customWidth="1"/>
    <col min="10788" max="10788" width="13" style="94" customWidth="1"/>
    <col min="10789" max="10789" width="16.33203125" style="94" customWidth="1"/>
    <col min="10790" max="10790" width="16" style="94" customWidth="1"/>
    <col min="10791" max="10791" width="12" style="94" customWidth="1"/>
    <col min="10792" max="10792" width="15.6640625" style="94" customWidth="1"/>
    <col min="10793" max="10793" width="16.5546875" style="94" customWidth="1"/>
    <col min="10794" max="11004" width="9.109375" style="94"/>
    <col min="11005" max="11005" width="66" style="94" customWidth="1"/>
    <col min="11006" max="11006" width="10" style="94" customWidth="1"/>
    <col min="11007" max="11008" width="11.5546875" style="94" customWidth="1"/>
    <col min="11009" max="11009" width="16.33203125" style="94" customWidth="1"/>
    <col min="11010" max="11010" width="12.6640625" style="94" customWidth="1"/>
    <col min="11011" max="11011" width="18.44140625" style="94" customWidth="1"/>
    <col min="11012" max="11012" width="14" style="94" customWidth="1"/>
    <col min="11013" max="11013" width="17" style="94" customWidth="1"/>
    <col min="11014" max="11014" width="11.33203125" style="94" customWidth="1"/>
    <col min="11015" max="11015" width="15.109375" style="94" customWidth="1"/>
    <col min="11016" max="11016" width="12.5546875" style="94" customWidth="1"/>
    <col min="11017" max="11017" width="17.44140625" style="94" customWidth="1"/>
    <col min="11018" max="11018" width="15.33203125" style="94" customWidth="1"/>
    <col min="11019" max="11019" width="14.109375" style="94" customWidth="1"/>
    <col min="11020" max="11020" width="13.5546875" style="94" customWidth="1"/>
    <col min="11021" max="11021" width="18" style="94" customWidth="1"/>
    <col min="11022" max="11022" width="12.6640625" style="94" customWidth="1"/>
    <col min="11023" max="11023" width="19.44140625" style="94" customWidth="1"/>
    <col min="11024" max="11024" width="14.33203125" style="94" customWidth="1"/>
    <col min="11025" max="11025" width="15.33203125" style="94" customWidth="1"/>
    <col min="11026" max="11026" width="12.33203125" style="94" customWidth="1"/>
    <col min="11027" max="11027" width="11.44140625" style="94" customWidth="1"/>
    <col min="11028" max="11028" width="12.33203125" style="94" customWidth="1"/>
    <col min="11029" max="11029" width="17.5546875" style="94" customWidth="1"/>
    <col min="11030" max="11030" width="12.109375" style="94" customWidth="1"/>
    <col min="11031" max="11031" width="16.33203125" style="94" customWidth="1"/>
    <col min="11032" max="11032" width="11.44140625" style="94" customWidth="1"/>
    <col min="11033" max="11033" width="11.88671875" style="94" customWidth="1"/>
    <col min="11034" max="11034" width="10.44140625" style="94" customWidth="1"/>
    <col min="11035" max="11035" width="16.44140625" style="94" customWidth="1"/>
    <col min="11036" max="11036" width="10.6640625" style="94" customWidth="1"/>
    <col min="11037" max="11037" width="16.6640625" style="94" customWidth="1"/>
    <col min="11038" max="11038" width="9.88671875" style="94" customWidth="1"/>
    <col min="11039" max="11039" width="17.109375" style="94" customWidth="1"/>
    <col min="11040" max="11040" width="16.33203125" style="94" customWidth="1"/>
    <col min="11041" max="11041" width="14.109375" style="94" customWidth="1"/>
    <col min="11042" max="11042" width="12.6640625" style="94" customWidth="1"/>
    <col min="11043" max="11043" width="17.5546875" style="94" customWidth="1"/>
    <col min="11044" max="11044" width="13" style="94" customWidth="1"/>
    <col min="11045" max="11045" width="16.33203125" style="94" customWidth="1"/>
    <col min="11046" max="11046" width="16" style="94" customWidth="1"/>
    <col min="11047" max="11047" width="12" style="94" customWidth="1"/>
    <col min="11048" max="11048" width="15.6640625" style="94" customWidth="1"/>
    <col min="11049" max="11049" width="16.5546875" style="94" customWidth="1"/>
    <col min="11050" max="11260" width="9.109375" style="94"/>
    <col min="11261" max="11261" width="66" style="94" customWidth="1"/>
    <col min="11262" max="11262" width="10" style="94" customWidth="1"/>
    <col min="11263" max="11264" width="11.5546875" style="94" customWidth="1"/>
    <col min="11265" max="11265" width="16.33203125" style="94" customWidth="1"/>
    <col min="11266" max="11266" width="12.6640625" style="94" customWidth="1"/>
    <col min="11267" max="11267" width="18.44140625" style="94" customWidth="1"/>
    <col min="11268" max="11268" width="14" style="94" customWidth="1"/>
    <col min="11269" max="11269" width="17" style="94" customWidth="1"/>
    <col min="11270" max="11270" width="11.33203125" style="94" customWidth="1"/>
    <col min="11271" max="11271" width="15.109375" style="94" customWidth="1"/>
    <col min="11272" max="11272" width="12.5546875" style="94" customWidth="1"/>
    <col min="11273" max="11273" width="17.44140625" style="94" customWidth="1"/>
    <col min="11274" max="11274" width="15.33203125" style="94" customWidth="1"/>
    <col min="11275" max="11275" width="14.109375" style="94" customWidth="1"/>
    <col min="11276" max="11276" width="13.5546875" style="94" customWidth="1"/>
    <col min="11277" max="11277" width="18" style="94" customWidth="1"/>
    <col min="11278" max="11278" width="12.6640625" style="94" customWidth="1"/>
    <col min="11279" max="11279" width="19.44140625" style="94" customWidth="1"/>
    <col min="11280" max="11280" width="14.33203125" style="94" customWidth="1"/>
    <col min="11281" max="11281" width="15.33203125" style="94" customWidth="1"/>
    <col min="11282" max="11282" width="12.33203125" style="94" customWidth="1"/>
    <col min="11283" max="11283" width="11.44140625" style="94" customWidth="1"/>
    <col min="11284" max="11284" width="12.33203125" style="94" customWidth="1"/>
    <col min="11285" max="11285" width="17.5546875" style="94" customWidth="1"/>
    <col min="11286" max="11286" width="12.109375" style="94" customWidth="1"/>
    <col min="11287" max="11287" width="16.33203125" style="94" customWidth="1"/>
    <col min="11288" max="11288" width="11.44140625" style="94" customWidth="1"/>
    <col min="11289" max="11289" width="11.88671875" style="94" customWidth="1"/>
    <col min="11290" max="11290" width="10.44140625" style="94" customWidth="1"/>
    <col min="11291" max="11291" width="16.44140625" style="94" customWidth="1"/>
    <col min="11292" max="11292" width="10.6640625" style="94" customWidth="1"/>
    <col min="11293" max="11293" width="16.6640625" style="94" customWidth="1"/>
    <col min="11294" max="11294" width="9.88671875" style="94" customWidth="1"/>
    <col min="11295" max="11295" width="17.109375" style="94" customWidth="1"/>
    <col min="11296" max="11296" width="16.33203125" style="94" customWidth="1"/>
    <col min="11297" max="11297" width="14.109375" style="94" customWidth="1"/>
    <col min="11298" max="11298" width="12.6640625" style="94" customWidth="1"/>
    <col min="11299" max="11299" width="17.5546875" style="94" customWidth="1"/>
    <col min="11300" max="11300" width="13" style="94" customWidth="1"/>
    <col min="11301" max="11301" width="16.33203125" style="94" customWidth="1"/>
    <col min="11302" max="11302" width="16" style="94" customWidth="1"/>
    <col min="11303" max="11303" width="12" style="94" customWidth="1"/>
    <col min="11304" max="11304" width="15.6640625" style="94" customWidth="1"/>
    <col min="11305" max="11305" width="16.5546875" style="94" customWidth="1"/>
    <col min="11306" max="11516" width="9.109375" style="94"/>
    <col min="11517" max="11517" width="66" style="94" customWidth="1"/>
    <col min="11518" max="11518" width="10" style="94" customWidth="1"/>
    <col min="11519" max="11520" width="11.5546875" style="94" customWidth="1"/>
    <col min="11521" max="11521" width="16.33203125" style="94" customWidth="1"/>
    <col min="11522" max="11522" width="12.6640625" style="94" customWidth="1"/>
    <col min="11523" max="11523" width="18.44140625" style="94" customWidth="1"/>
    <col min="11524" max="11524" width="14" style="94" customWidth="1"/>
    <col min="11525" max="11525" width="17" style="94" customWidth="1"/>
    <col min="11526" max="11526" width="11.33203125" style="94" customWidth="1"/>
    <col min="11527" max="11527" width="15.109375" style="94" customWidth="1"/>
    <col min="11528" max="11528" width="12.5546875" style="94" customWidth="1"/>
    <col min="11529" max="11529" width="17.44140625" style="94" customWidth="1"/>
    <col min="11530" max="11530" width="15.33203125" style="94" customWidth="1"/>
    <col min="11531" max="11531" width="14.109375" style="94" customWidth="1"/>
    <col min="11532" max="11532" width="13.5546875" style="94" customWidth="1"/>
    <col min="11533" max="11533" width="18" style="94" customWidth="1"/>
    <col min="11534" max="11534" width="12.6640625" style="94" customWidth="1"/>
    <col min="11535" max="11535" width="19.44140625" style="94" customWidth="1"/>
    <col min="11536" max="11536" width="14.33203125" style="94" customWidth="1"/>
    <col min="11537" max="11537" width="15.33203125" style="94" customWidth="1"/>
    <col min="11538" max="11538" width="12.33203125" style="94" customWidth="1"/>
    <col min="11539" max="11539" width="11.44140625" style="94" customWidth="1"/>
    <col min="11540" max="11540" width="12.33203125" style="94" customWidth="1"/>
    <col min="11541" max="11541" width="17.5546875" style="94" customWidth="1"/>
    <col min="11542" max="11542" width="12.109375" style="94" customWidth="1"/>
    <col min="11543" max="11543" width="16.33203125" style="94" customWidth="1"/>
    <col min="11544" max="11544" width="11.44140625" style="94" customWidth="1"/>
    <col min="11545" max="11545" width="11.88671875" style="94" customWidth="1"/>
    <col min="11546" max="11546" width="10.44140625" style="94" customWidth="1"/>
    <col min="11547" max="11547" width="16.44140625" style="94" customWidth="1"/>
    <col min="11548" max="11548" width="10.6640625" style="94" customWidth="1"/>
    <col min="11549" max="11549" width="16.6640625" style="94" customWidth="1"/>
    <col min="11550" max="11550" width="9.88671875" style="94" customWidth="1"/>
    <col min="11551" max="11551" width="17.109375" style="94" customWidth="1"/>
    <col min="11552" max="11552" width="16.33203125" style="94" customWidth="1"/>
    <col min="11553" max="11553" width="14.109375" style="94" customWidth="1"/>
    <col min="11554" max="11554" width="12.6640625" style="94" customWidth="1"/>
    <col min="11555" max="11555" width="17.5546875" style="94" customWidth="1"/>
    <col min="11556" max="11556" width="13" style="94" customWidth="1"/>
    <col min="11557" max="11557" width="16.33203125" style="94" customWidth="1"/>
    <col min="11558" max="11558" width="16" style="94" customWidth="1"/>
    <col min="11559" max="11559" width="12" style="94" customWidth="1"/>
    <col min="11560" max="11560" width="15.6640625" style="94" customWidth="1"/>
    <col min="11561" max="11561" width="16.5546875" style="94" customWidth="1"/>
    <col min="11562" max="11772" width="9.109375" style="94"/>
    <col min="11773" max="11773" width="66" style="94" customWidth="1"/>
    <col min="11774" max="11774" width="10" style="94" customWidth="1"/>
    <col min="11775" max="11776" width="11.5546875" style="94" customWidth="1"/>
    <col min="11777" max="11777" width="16.33203125" style="94" customWidth="1"/>
    <col min="11778" max="11778" width="12.6640625" style="94" customWidth="1"/>
    <col min="11779" max="11779" width="18.44140625" style="94" customWidth="1"/>
    <col min="11780" max="11780" width="14" style="94" customWidth="1"/>
    <col min="11781" max="11781" width="17" style="94" customWidth="1"/>
    <col min="11782" max="11782" width="11.33203125" style="94" customWidth="1"/>
    <col min="11783" max="11783" width="15.109375" style="94" customWidth="1"/>
    <col min="11784" max="11784" width="12.5546875" style="94" customWidth="1"/>
    <col min="11785" max="11785" width="17.44140625" style="94" customWidth="1"/>
    <col min="11786" max="11786" width="15.33203125" style="94" customWidth="1"/>
    <col min="11787" max="11787" width="14.109375" style="94" customWidth="1"/>
    <col min="11788" max="11788" width="13.5546875" style="94" customWidth="1"/>
    <col min="11789" max="11789" width="18" style="94" customWidth="1"/>
    <col min="11790" max="11790" width="12.6640625" style="94" customWidth="1"/>
    <col min="11791" max="11791" width="19.44140625" style="94" customWidth="1"/>
    <col min="11792" max="11792" width="14.33203125" style="94" customWidth="1"/>
    <col min="11793" max="11793" width="15.33203125" style="94" customWidth="1"/>
    <col min="11794" max="11794" width="12.33203125" style="94" customWidth="1"/>
    <col min="11795" max="11795" width="11.44140625" style="94" customWidth="1"/>
    <col min="11796" max="11796" width="12.33203125" style="94" customWidth="1"/>
    <col min="11797" max="11797" width="17.5546875" style="94" customWidth="1"/>
    <col min="11798" max="11798" width="12.109375" style="94" customWidth="1"/>
    <col min="11799" max="11799" width="16.33203125" style="94" customWidth="1"/>
    <col min="11800" max="11800" width="11.44140625" style="94" customWidth="1"/>
    <col min="11801" max="11801" width="11.88671875" style="94" customWidth="1"/>
    <col min="11802" max="11802" width="10.44140625" style="94" customWidth="1"/>
    <col min="11803" max="11803" width="16.44140625" style="94" customWidth="1"/>
    <col min="11804" max="11804" width="10.6640625" style="94" customWidth="1"/>
    <col min="11805" max="11805" width="16.6640625" style="94" customWidth="1"/>
    <col min="11806" max="11806" width="9.88671875" style="94" customWidth="1"/>
    <col min="11807" max="11807" width="17.109375" style="94" customWidth="1"/>
    <col min="11808" max="11808" width="16.33203125" style="94" customWidth="1"/>
    <col min="11809" max="11809" width="14.109375" style="94" customWidth="1"/>
    <col min="11810" max="11810" width="12.6640625" style="94" customWidth="1"/>
    <col min="11811" max="11811" width="17.5546875" style="94" customWidth="1"/>
    <col min="11812" max="11812" width="13" style="94" customWidth="1"/>
    <col min="11813" max="11813" width="16.33203125" style="94" customWidth="1"/>
    <col min="11814" max="11814" width="16" style="94" customWidth="1"/>
    <col min="11815" max="11815" width="12" style="94" customWidth="1"/>
    <col min="11816" max="11816" width="15.6640625" style="94" customWidth="1"/>
    <col min="11817" max="11817" width="16.5546875" style="94" customWidth="1"/>
    <col min="11818" max="12028" width="9.109375" style="94"/>
    <col min="12029" max="12029" width="66" style="94" customWidth="1"/>
    <col min="12030" max="12030" width="10" style="94" customWidth="1"/>
    <col min="12031" max="12032" width="11.5546875" style="94" customWidth="1"/>
    <col min="12033" max="12033" width="16.33203125" style="94" customWidth="1"/>
    <col min="12034" max="12034" width="12.6640625" style="94" customWidth="1"/>
    <col min="12035" max="12035" width="18.44140625" style="94" customWidth="1"/>
    <col min="12036" max="12036" width="14" style="94" customWidth="1"/>
    <col min="12037" max="12037" width="17" style="94" customWidth="1"/>
    <col min="12038" max="12038" width="11.33203125" style="94" customWidth="1"/>
    <col min="12039" max="12039" width="15.109375" style="94" customWidth="1"/>
    <col min="12040" max="12040" width="12.5546875" style="94" customWidth="1"/>
    <col min="12041" max="12041" width="17.44140625" style="94" customWidth="1"/>
    <col min="12042" max="12042" width="15.33203125" style="94" customWidth="1"/>
    <col min="12043" max="12043" width="14.109375" style="94" customWidth="1"/>
    <col min="12044" max="12044" width="13.5546875" style="94" customWidth="1"/>
    <col min="12045" max="12045" width="18" style="94" customWidth="1"/>
    <col min="12046" max="12046" width="12.6640625" style="94" customWidth="1"/>
    <col min="12047" max="12047" width="19.44140625" style="94" customWidth="1"/>
    <col min="12048" max="12048" width="14.33203125" style="94" customWidth="1"/>
    <col min="12049" max="12049" width="15.33203125" style="94" customWidth="1"/>
    <col min="12050" max="12050" width="12.33203125" style="94" customWidth="1"/>
    <col min="12051" max="12051" width="11.44140625" style="94" customWidth="1"/>
    <col min="12052" max="12052" width="12.33203125" style="94" customWidth="1"/>
    <col min="12053" max="12053" width="17.5546875" style="94" customWidth="1"/>
    <col min="12054" max="12054" width="12.109375" style="94" customWidth="1"/>
    <col min="12055" max="12055" width="16.33203125" style="94" customWidth="1"/>
    <col min="12056" max="12056" width="11.44140625" style="94" customWidth="1"/>
    <col min="12057" max="12057" width="11.88671875" style="94" customWidth="1"/>
    <col min="12058" max="12058" width="10.44140625" style="94" customWidth="1"/>
    <col min="12059" max="12059" width="16.44140625" style="94" customWidth="1"/>
    <col min="12060" max="12060" width="10.6640625" style="94" customWidth="1"/>
    <col min="12061" max="12061" width="16.6640625" style="94" customWidth="1"/>
    <col min="12062" max="12062" width="9.88671875" style="94" customWidth="1"/>
    <col min="12063" max="12063" width="17.109375" style="94" customWidth="1"/>
    <col min="12064" max="12064" width="16.33203125" style="94" customWidth="1"/>
    <col min="12065" max="12065" width="14.109375" style="94" customWidth="1"/>
    <col min="12066" max="12066" width="12.6640625" style="94" customWidth="1"/>
    <col min="12067" max="12067" width="17.5546875" style="94" customWidth="1"/>
    <col min="12068" max="12068" width="13" style="94" customWidth="1"/>
    <col min="12069" max="12069" width="16.33203125" style="94" customWidth="1"/>
    <col min="12070" max="12070" width="16" style="94" customWidth="1"/>
    <col min="12071" max="12071" width="12" style="94" customWidth="1"/>
    <col min="12072" max="12072" width="15.6640625" style="94" customWidth="1"/>
    <col min="12073" max="12073" width="16.5546875" style="94" customWidth="1"/>
    <col min="12074" max="12284" width="9.109375" style="94"/>
    <col min="12285" max="12285" width="66" style="94" customWidth="1"/>
    <col min="12286" max="12286" width="10" style="94" customWidth="1"/>
    <col min="12287" max="12288" width="11.5546875" style="94" customWidth="1"/>
    <col min="12289" max="12289" width="16.33203125" style="94" customWidth="1"/>
    <col min="12290" max="12290" width="12.6640625" style="94" customWidth="1"/>
    <col min="12291" max="12291" width="18.44140625" style="94" customWidth="1"/>
    <col min="12292" max="12292" width="14" style="94" customWidth="1"/>
    <col min="12293" max="12293" width="17" style="94" customWidth="1"/>
    <col min="12294" max="12294" width="11.33203125" style="94" customWidth="1"/>
    <col min="12295" max="12295" width="15.109375" style="94" customWidth="1"/>
    <col min="12296" max="12296" width="12.5546875" style="94" customWidth="1"/>
    <col min="12297" max="12297" width="17.44140625" style="94" customWidth="1"/>
    <col min="12298" max="12298" width="15.33203125" style="94" customWidth="1"/>
    <col min="12299" max="12299" width="14.109375" style="94" customWidth="1"/>
    <col min="12300" max="12300" width="13.5546875" style="94" customWidth="1"/>
    <col min="12301" max="12301" width="18" style="94" customWidth="1"/>
    <col min="12302" max="12302" width="12.6640625" style="94" customWidth="1"/>
    <col min="12303" max="12303" width="19.44140625" style="94" customWidth="1"/>
    <col min="12304" max="12304" width="14.33203125" style="94" customWidth="1"/>
    <col min="12305" max="12305" width="15.33203125" style="94" customWidth="1"/>
    <col min="12306" max="12306" width="12.33203125" style="94" customWidth="1"/>
    <col min="12307" max="12307" width="11.44140625" style="94" customWidth="1"/>
    <col min="12308" max="12308" width="12.33203125" style="94" customWidth="1"/>
    <col min="12309" max="12309" width="17.5546875" style="94" customWidth="1"/>
    <col min="12310" max="12310" width="12.109375" style="94" customWidth="1"/>
    <col min="12311" max="12311" width="16.33203125" style="94" customWidth="1"/>
    <col min="12312" max="12312" width="11.44140625" style="94" customWidth="1"/>
    <col min="12313" max="12313" width="11.88671875" style="94" customWidth="1"/>
    <col min="12314" max="12314" width="10.44140625" style="94" customWidth="1"/>
    <col min="12315" max="12315" width="16.44140625" style="94" customWidth="1"/>
    <col min="12316" max="12316" width="10.6640625" style="94" customWidth="1"/>
    <col min="12317" max="12317" width="16.6640625" style="94" customWidth="1"/>
    <col min="12318" max="12318" width="9.88671875" style="94" customWidth="1"/>
    <col min="12319" max="12319" width="17.109375" style="94" customWidth="1"/>
    <col min="12320" max="12320" width="16.33203125" style="94" customWidth="1"/>
    <col min="12321" max="12321" width="14.109375" style="94" customWidth="1"/>
    <col min="12322" max="12322" width="12.6640625" style="94" customWidth="1"/>
    <col min="12323" max="12323" width="17.5546875" style="94" customWidth="1"/>
    <col min="12324" max="12324" width="13" style="94" customWidth="1"/>
    <col min="12325" max="12325" width="16.33203125" style="94" customWidth="1"/>
    <col min="12326" max="12326" width="16" style="94" customWidth="1"/>
    <col min="12327" max="12327" width="12" style="94" customWidth="1"/>
    <col min="12328" max="12328" width="15.6640625" style="94" customWidth="1"/>
    <col min="12329" max="12329" width="16.5546875" style="94" customWidth="1"/>
    <col min="12330" max="12540" width="9.109375" style="94"/>
    <col min="12541" max="12541" width="66" style="94" customWidth="1"/>
    <col min="12542" max="12542" width="10" style="94" customWidth="1"/>
    <col min="12543" max="12544" width="11.5546875" style="94" customWidth="1"/>
    <col min="12545" max="12545" width="16.33203125" style="94" customWidth="1"/>
    <col min="12546" max="12546" width="12.6640625" style="94" customWidth="1"/>
    <col min="12547" max="12547" width="18.44140625" style="94" customWidth="1"/>
    <col min="12548" max="12548" width="14" style="94" customWidth="1"/>
    <col min="12549" max="12549" width="17" style="94" customWidth="1"/>
    <col min="12550" max="12550" width="11.33203125" style="94" customWidth="1"/>
    <col min="12551" max="12551" width="15.109375" style="94" customWidth="1"/>
    <col min="12552" max="12552" width="12.5546875" style="94" customWidth="1"/>
    <col min="12553" max="12553" width="17.44140625" style="94" customWidth="1"/>
    <col min="12554" max="12554" width="15.33203125" style="94" customWidth="1"/>
    <col min="12555" max="12555" width="14.109375" style="94" customWidth="1"/>
    <col min="12556" max="12556" width="13.5546875" style="94" customWidth="1"/>
    <col min="12557" max="12557" width="18" style="94" customWidth="1"/>
    <col min="12558" max="12558" width="12.6640625" style="94" customWidth="1"/>
    <col min="12559" max="12559" width="19.44140625" style="94" customWidth="1"/>
    <col min="12560" max="12560" width="14.33203125" style="94" customWidth="1"/>
    <col min="12561" max="12561" width="15.33203125" style="94" customWidth="1"/>
    <col min="12562" max="12562" width="12.33203125" style="94" customWidth="1"/>
    <col min="12563" max="12563" width="11.44140625" style="94" customWidth="1"/>
    <col min="12564" max="12564" width="12.33203125" style="94" customWidth="1"/>
    <col min="12565" max="12565" width="17.5546875" style="94" customWidth="1"/>
    <col min="12566" max="12566" width="12.109375" style="94" customWidth="1"/>
    <col min="12567" max="12567" width="16.33203125" style="94" customWidth="1"/>
    <col min="12568" max="12568" width="11.44140625" style="94" customWidth="1"/>
    <col min="12569" max="12569" width="11.88671875" style="94" customWidth="1"/>
    <col min="12570" max="12570" width="10.44140625" style="94" customWidth="1"/>
    <col min="12571" max="12571" width="16.44140625" style="94" customWidth="1"/>
    <col min="12572" max="12572" width="10.6640625" style="94" customWidth="1"/>
    <col min="12573" max="12573" width="16.6640625" style="94" customWidth="1"/>
    <col min="12574" max="12574" width="9.88671875" style="94" customWidth="1"/>
    <col min="12575" max="12575" width="17.109375" style="94" customWidth="1"/>
    <col min="12576" max="12576" width="16.33203125" style="94" customWidth="1"/>
    <col min="12577" max="12577" width="14.109375" style="94" customWidth="1"/>
    <col min="12578" max="12578" width="12.6640625" style="94" customWidth="1"/>
    <col min="12579" max="12579" width="17.5546875" style="94" customWidth="1"/>
    <col min="12580" max="12580" width="13" style="94" customWidth="1"/>
    <col min="12581" max="12581" width="16.33203125" style="94" customWidth="1"/>
    <col min="12582" max="12582" width="16" style="94" customWidth="1"/>
    <col min="12583" max="12583" width="12" style="94" customWidth="1"/>
    <col min="12584" max="12584" width="15.6640625" style="94" customWidth="1"/>
    <col min="12585" max="12585" width="16.5546875" style="94" customWidth="1"/>
    <col min="12586" max="12796" width="9.109375" style="94"/>
    <col min="12797" max="12797" width="66" style="94" customWidth="1"/>
    <col min="12798" max="12798" width="10" style="94" customWidth="1"/>
    <col min="12799" max="12800" width="11.5546875" style="94" customWidth="1"/>
    <col min="12801" max="12801" width="16.33203125" style="94" customWidth="1"/>
    <col min="12802" max="12802" width="12.6640625" style="94" customWidth="1"/>
    <col min="12803" max="12803" width="18.44140625" style="94" customWidth="1"/>
    <col min="12804" max="12804" width="14" style="94" customWidth="1"/>
    <col min="12805" max="12805" width="17" style="94" customWidth="1"/>
    <col min="12806" max="12806" width="11.33203125" style="94" customWidth="1"/>
    <col min="12807" max="12807" width="15.109375" style="94" customWidth="1"/>
    <col min="12808" max="12808" width="12.5546875" style="94" customWidth="1"/>
    <col min="12809" max="12809" width="17.44140625" style="94" customWidth="1"/>
    <col min="12810" max="12810" width="15.33203125" style="94" customWidth="1"/>
    <col min="12811" max="12811" width="14.109375" style="94" customWidth="1"/>
    <col min="12812" max="12812" width="13.5546875" style="94" customWidth="1"/>
    <col min="12813" max="12813" width="18" style="94" customWidth="1"/>
    <col min="12814" max="12814" width="12.6640625" style="94" customWidth="1"/>
    <col min="12815" max="12815" width="19.44140625" style="94" customWidth="1"/>
    <col min="12816" max="12816" width="14.33203125" style="94" customWidth="1"/>
    <col min="12817" max="12817" width="15.33203125" style="94" customWidth="1"/>
    <col min="12818" max="12818" width="12.33203125" style="94" customWidth="1"/>
    <col min="12819" max="12819" width="11.44140625" style="94" customWidth="1"/>
    <col min="12820" max="12820" width="12.33203125" style="94" customWidth="1"/>
    <col min="12821" max="12821" width="17.5546875" style="94" customWidth="1"/>
    <col min="12822" max="12822" width="12.109375" style="94" customWidth="1"/>
    <col min="12823" max="12823" width="16.33203125" style="94" customWidth="1"/>
    <col min="12824" max="12824" width="11.44140625" style="94" customWidth="1"/>
    <col min="12825" max="12825" width="11.88671875" style="94" customWidth="1"/>
    <col min="12826" max="12826" width="10.44140625" style="94" customWidth="1"/>
    <col min="12827" max="12827" width="16.44140625" style="94" customWidth="1"/>
    <col min="12828" max="12828" width="10.6640625" style="94" customWidth="1"/>
    <col min="12829" max="12829" width="16.6640625" style="94" customWidth="1"/>
    <col min="12830" max="12830" width="9.88671875" style="94" customWidth="1"/>
    <col min="12831" max="12831" width="17.109375" style="94" customWidth="1"/>
    <col min="12832" max="12832" width="16.33203125" style="94" customWidth="1"/>
    <col min="12833" max="12833" width="14.109375" style="94" customWidth="1"/>
    <col min="12834" max="12834" width="12.6640625" style="94" customWidth="1"/>
    <col min="12835" max="12835" width="17.5546875" style="94" customWidth="1"/>
    <col min="12836" max="12836" width="13" style="94" customWidth="1"/>
    <col min="12837" max="12837" width="16.33203125" style="94" customWidth="1"/>
    <col min="12838" max="12838" width="16" style="94" customWidth="1"/>
    <col min="12839" max="12839" width="12" style="94" customWidth="1"/>
    <col min="12840" max="12840" width="15.6640625" style="94" customWidth="1"/>
    <col min="12841" max="12841" width="16.5546875" style="94" customWidth="1"/>
    <col min="12842" max="13052" width="9.109375" style="94"/>
    <col min="13053" max="13053" width="66" style="94" customWidth="1"/>
    <col min="13054" max="13054" width="10" style="94" customWidth="1"/>
    <col min="13055" max="13056" width="11.5546875" style="94" customWidth="1"/>
    <col min="13057" max="13057" width="16.33203125" style="94" customWidth="1"/>
    <col min="13058" max="13058" width="12.6640625" style="94" customWidth="1"/>
    <col min="13059" max="13059" width="18.44140625" style="94" customWidth="1"/>
    <col min="13060" max="13060" width="14" style="94" customWidth="1"/>
    <col min="13061" max="13061" width="17" style="94" customWidth="1"/>
    <col min="13062" max="13062" width="11.33203125" style="94" customWidth="1"/>
    <col min="13063" max="13063" width="15.109375" style="94" customWidth="1"/>
    <col min="13064" max="13064" width="12.5546875" style="94" customWidth="1"/>
    <col min="13065" max="13065" width="17.44140625" style="94" customWidth="1"/>
    <col min="13066" max="13066" width="15.33203125" style="94" customWidth="1"/>
    <col min="13067" max="13067" width="14.109375" style="94" customWidth="1"/>
    <col min="13068" max="13068" width="13.5546875" style="94" customWidth="1"/>
    <col min="13069" max="13069" width="18" style="94" customWidth="1"/>
    <col min="13070" max="13070" width="12.6640625" style="94" customWidth="1"/>
    <col min="13071" max="13071" width="19.44140625" style="94" customWidth="1"/>
    <col min="13072" max="13072" width="14.33203125" style="94" customWidth="1"/>
    <col min="13073" max="13073" width="15.33203125" style="94" customWidth="1"/>
    <col min="13074" max="13074" width="12.33203125" style="94" customWidth="1"/>
    <col min="13075" max="13075" width="11.44140625" style="94" customWidth="1"/>
    <col min="13076" max="13076" width="12.33203125" style="94" customWidth="1"/>
    <col min="13077" max="13077" width="17.5546875" style="94" customWidth="1"/>
    <col min="13078" max="13078" width="12.109375" style="94" customWidth="1"/>
    <col min="13079" max="13079" width="16.33203125" style="94" customWidth="1"/>
    <col min="13080" max="13080" width="11.44140625" style="94" customWidth="1"/>
    <col min="13081" max="13081" width="11.88671875" style="94" customWidth="1"/>
    <col min="13082" max="13082" width="10.44140625" style="94" customWidth="1"/>
    <col min="13083" max="13083" width="16.44140625" style="94" customWidth="1"/>
    <col min="13084" max="13084" width="10.6640625" style="94" customWidth="1"/>
    <col min="13085" max="13085" width="16.6640625" style="94" customWidth="1"/>
    <col min="13086" max="13086" width="9.88671875" style="94" customWidth="1"/>
    <col min="13087" max="13087" width="17.109375" style="94" customWidth="1"/>
    <col min="13088" max="13088" width="16.33203125" style="94" customWidth="1"/>
    <col min="13089" max="13089" width="14.109375" style="94" customWidth="1"/>
    <col min="13090" max="13090" width="12.6640625" style="94" customWidth="1"/>
    <col min="13091" max="13091" width="17.5546875" style="94" customWidth="1"/>
    <col min="13092" max="13092" width="13" style="94" customWidth="1"/>
    <col min="13093" max="13093" width="16.33203125" style="94" customWidth="1"/>
    <col min="13094" max="13094" width="16" style="94" customWidth="1"/>
    <col min="13095" max="13095" width="12" style="94" customWidth="1"/>
    <col min="13096" max="13096" width="15.6640625" style="94" customWidth="1"/>
    <col min="13097" max="13097" width="16.5546875" style="94" customWidth="1"/>
    <col min="13098" max="13308" width="9.109375" style="94"/>
    <col min="13309" max="13309" width="66" style="94" customWidth="1"/>
    <col min="13310" max="13310" width="10" style="94" customWidth="1"/>
    <col min="13311" max="13312" width="11.5546875" style="94" customWidth="1"/>
    <col min="13313" max="13313" width="16.33203125" style="94" customWidth="1"/>
    <col min="13314" max="13314" width="12.6640625" style="94" customWidth="1"/>
    <col min="13315" max="13315" width="18.44140625" style="94" customWidth="1"/>
    <col min="13316" max="13316" width="14" style="94" customWidth="1"/>
    <col min="13317" max="13317" width="17" style="94" customWidth="1"/>
    <col min="13318" max="13318" width="11.33203125" style="94" customWidth="1"/>
    <col min="13319" max="13319" width="15.109375" style="94" customWidth="1"/>
    <col min="13320" max="13320" width="12.5546875" style="94" customWidth="1"/>
    <col min="13321" max="13321" width="17.44140625" style="94" customWidth="1"/>
    <col min="13322" max="13322" width="15.33203125" style="94" customWidth="1"/>
    <col min="13323" max="13323" width="14.109375" style="94" customWidth="1"/>
    <col min="13324" max="13324" width="13.5546875" style="94" customWidth="1"/>
    <col min="13325" max="13325" width="18" style="94" customWidth="1"/>
    <col min="13326" max="13326" width="12.6640625" style="94" customWidth="1"/>
    <col min="13327" max="13327" width="19.44140625" style="94" customWidth="1"/>
    <col min="13328" max="13328" width="14.33203125" style="94" customWidth="1"/>
    <col min="13329" max="13329" width="15.33203125" style="94" customWidth="1"/>
    <col min="13330" max="13330" width="12.33203125" style="94" customWidth="1"/>
    <col min="13331" max="13331" width="11.44140625" style="94" customWidth="1"/>
    <col min="13332" max="13332" width="12.33203125" style="94" customWidth="1"/>
    <col min="13333" max="13333" width="17.5546875" style="94" customWidth="1"/>
    <col min="13334" max="13334" width="12.109375" style="94" customWidth="1"/>
    <col min="13335" max="13335" width="16.33203125" style="94" customWidth="1"/>
    <col min="13336" max="13336" width="11.44140625" style="94" customWidth="1"/>
    <col min="13337" max="13337" width="11.88671875" style="94" customWidth="1"/>
    <col min="13338" max="13338" width="10.44140625" style="94" customWidth="1"/>
    <col min="13339" max="13339" width="16.44140625" style="94" customWidth="1"/>
    <col min="13340" max="13340" width="10.6640625" style="94" customWidth="1"/>
    <col min="13341" max="13341" width="16.6640625" style="94" customWidth="1"/>
    <col min="13342" max="13342" width="9.88671875" style="94" customWidth="1"/>
    <col min="13343" max="13343" width="17.109375" style="94" customWidth="1"/>
    <col min="13344" max="13344" width="16.33203125" style="94" customWidth="1"/>
    <col min="13345" max="13345" width="14.109375" style="94" customWidth="1"/>
    <col min="13346" max="13346" width="12.6640625" style="94" customWidth="1"/>
    <col min="13347" max="13347" width="17.5546875" style="94" customWidth="1"/>
    <col min="13348" max="13348" width="13" style="94" customWidth="1"/>
    <col min="13349" max="13349" width="16.33203125" style="94" customWidth="1"/>
    <col min="13350" max="13350" width="16" style="94" customWidth="1"/>
    <col min="13351" max="13351" width="12" style="94" customWidth="1"/>
    <col min="13352" max="13352" width="15.6640625" style="94" customWidth="1"/>
    <col min="13353" max="13353" width="16.5546875" style="94" customWidth="1"/>
    <col min="13354" max="13564" width="9.109375" style="94"/>
    <col min="13565" max="13565" width="66" style="94" customWidth="1"/>
    <col min="13566" max="13566" width="10" style="94" customWidth="1"/>
    <col min="13567" max="13568" width="11.5546875" style="94" customWidth="1"/>
    <col min="13569" max="13569" width="16.33203125" style="94" customWidth="1"/>
    <col min="13570" max="13570" width="12.6640625" style="94" customWidth="1"/>
    <col min="13571" max="13571" width="18.44140625" style="94" customWidth="1"/>
    <col min="13572" max="13572" width="14" style="94" customWidth="1"/>
    <col min="13573" max="13573" width="17" style="94" customWidth="1"/>
    <col min="13574" max="13574" width="11.33203125" style="94" customWidth="1"/>
    <col min="13575" max="13575" width="15.109375" style="94" customWidth="1"/>
    <col min="13576" max="13576" width="12.5546875" style="94" customWidth="1"/>
    <col min="13577" max="13577" width="17.44140625" style="94" customWidth="1"/>
    <col min="13578" max="13578" width="15.33203125" style="94" customWidth="1"/>
    <col min="13579" max="13579" width="14.109375" style="94" customWidth="1"/>
    <col min="13580" max="13580" width="13.5546875" style="94" customWidth="1"/>
    <col min="13581" max="13581" width="18" style="94" customWidth="1"/>
    <col min="13582" max="13582" width="12.6640625" style="94" customWidth="1"/>
    <col min="13583" max="13583" width="19.44140625" style="94" customWidth="1"/>
    <col min="13584" max="13584" width="14.33203125" style="94" customWidth="1"/>
    <col min="13585" max="13585" width="15.33203125" style="94" customWidth="1"/>
    <col min="13586" max="13586" width="12.33203125" style="94" customWidth="1"/>
    <col min="13587" max="13587" width="11.44140625" style="94" customWidth="1"/>
    <col min="13588" max="13588" width="12.33203125" style="94" customWidth="1"/>
    <col min="13589" max="13589" width="17.5546875" style="94" customWidth="1"/>
    <col min="13590" max="13590" width="12.109375" style="94" customWidth="1"/>
    <col min="13591" max="13591" width="16.33203125" style="94" customWidth="1"/>
    <col min="13592" max="13592" width="11.44140625" style="94" customWidth="1"/>
    <col min="13593" max="13593" width="11.88671875" style="94" customWidth="1"/>
    <col min="13594" max="13594" width="10.44140625" style="94" customWidth="1"/>
    <col min="13595" max="13595" width="16.44140625" style="94" customWidth="1"/>
    <col min="13596" max="13596" width="10.6640625" style="94" customWidth="1"/>
    <col min="13597" max="13597" width="16.6640625" style="94" customWidth="1"/>
    <col min="13598" max="13598" width="9.88671875" style="94" customWidth="1"/>
    <col min="13599" max="13599" width="17.109375" style="94" customWidth="1"/>
    <col min="13600" max="13600" width="16.33203125" style="94" customWidth="1"/>
    <col min="13601" max="13601" width="14.109375" style="94" customWidth="1"/>
    <col min="13602" max="13602" width="12.6640625" style="94" customWidth="1"/>
    <col min="13603" max="13603" width="17.5546875" style="94" customWidth="1"/>
    <col min="13604" max="13604" width="13" style="94" customWidth="1"/>
    <col min="13605" max="13605" width="16.33203125" style="94" customWidth="1"/>
    <col min="13606" max="13606" width="16" style="94" customWidth="1"/>
    <col min="13607" max="13607" width="12" style="94" customWidth="1"/>
    <col min="13608" max="13608" width="15.6640625" style="94" customWidth="1"/>
    <col min="13609" max="13609" width="16.5546875" style="94" customWidth="1"/>
    <col min="13610" max="13820" width="9.109375" style="94"/>
    <col min="13821" max="13821" width="66" style="94" customWidth="1"/>
    <col min="13822" max="13822" width="10" style="94" customWidth="1"/>
    <col min="13823" max="13824" width="11.5546875" style="94" customWidth="1"/>
    <col min="13825" max="13825" width="16.33203125" style="94" customWidth="1"/>
    <col min="13826" max="13826" width="12.6640625" style="94" customWidth="1"/>
    <col min="13827" max="13827" width="18.44140625" style="94" customWidth="1"/>
    <col min="13828" max="13828" width="14" style="94" customWidth="1"/>
    <col min="13829" max="13829" width="17" style="94" customWidth="1"/>
    <col min="13830" max="13830" width="11.33203125" style="94" customWidth="1"/>
    <col min="13831" max="13831" width="15.109375" style="94" customWidth="1"/>
    <col min="13832" max="13832" width="12.5546875" style="94" customWidth="1"/>
    <col min="13833" max="13833" width="17.44140625" style="94" customWidth="1"/>
    <col min="13834" max="13834" width="15.33203125" style="94" customWidth="1"/>
    <col min="13835" max="13835" width="14.109375" style="94" customWidth="1"/>
    <col min="13836" max="13836" width="13.5546875" style="94" customWidth="1"/>
    <col min="13837" max="13837" width="18" style="94" customWidth="1"/>
    <col min="13838" max="13838" width="12.6640625" style="94" customWidth="1"/>
    <col min="13839" max="13839" width="19.44140625" style="94" customWidth="1"/>
    <col min="13840" max="13840" width="14.33203125" style="94" customWidth="1"/>
    <col min="13841" max="13841" width="15.33203125" style="94" customWidth="1"/>
    <col min="13842" max="13842" width="12.33203125" style="94" customWidth="1"/>
    <col min="13843" max="13843" width="11.44140625" style="94" customWidth="1"/>
    <col min="13844" max="13844" width="12.33203125" style="94" customWidth="1"/>
    <col min="13845" max="13845" width="17.5546875" style="94" customWidth="1"/>
    <col min="13846" max="13846" width="12.109375" style="94" customWidth="1"/>
    <col min="13847" max="13847" width="16.33203125" style="94" customWidth="1"/>
    <col min="13848" max="13848" width="11.44140625" style="94" customWidth="1"/>
    <col min="13849" max="13849" width="11.88671875" style="94" customWidth="1"/>
    <col min="13850" max="13850" width="10.44140625" style="94" customWidth="1"/>
    <col min="13851" max="13851" width="16.44140625" style="94" customWidth="1"/>
    <col min="13852" max="13852" width="10.6640625" style="94" customWidth="1"/>
    <col min="13853" max="13853" width="16.6640625" style="94" customWidth="1"/>
    <col min="13854" max="13854" width="9.88671875" style="94" customWidth="1"/>
    <col min="13855" max="13855" width="17.109375" style="94" customWidth="1"/>
    <col min="13856" max="13856" width="16.33203125" style="94" customWidth="1"/>
    <col min="13857" max="13857" width="14.109375" style="94" customWidth="1"/>
    <col min="13858" max="13858" width="12.6640625" style="94" customWidth="1"/>
    <col min="13859" max="13859" width="17.5546875" style="94" customWidth="1"/>
    <col min="13860" max="13860" width="13" style="94" customWidth="1"/>
    <col min="13861" max="13861" width="16.33203125" style="94" customWidth="1"/>
    <col min="13862" max="13862" width="16" style="94" customWidth="1"/>
    <col min="13863" max="13863" width="12" style="94" customWidth="1"/>
    <col min="13864" max="13864" width="15.6640625" style="94" customWidth="1"/>
    <col min="13865" max="13865" width="16.5546875" style="94" customWidth="1"/>
    <col min="13866" max="14076" width="9.109375" style="94"/>
    <col min="14077" max="14077" width="66" style="94" customWidth="1"/>
    <col min="14078" max="14078" width="10" style="94" customWidth="1"/>
    <col min="14079" max="14080" width="11.5546875" style="94" customWidth="1"/>
    <col min="14081" max="14081" width="16.33203125" style="94" customWidth="1"/>
    <col min="14082" max="14082" width="12.6640625" style="94" customWidth="1"/>
    <col min="14083" max="14083" width="18.44140625" style="94" customWidth="1"/>
    <col min="14084" max="14084" width="14" style="94" customWidth="1"/>
    <col min="14085" max="14085" width="17" style="94" customWidth="1"/>
    <col min="14086" max="14086" width="11.33203125" style="94" customWidth="1"/>
    <col min="14087" max="14087" width="15.109375" style="94" customWidth="1"/>
    <col min="14088" max="14088" width="12.5546875" style="94" customWidth="1"/>
    <col min="14089" max="14089" width="17.44140625" style="94" customWidth="1"/>
    <col min="14090" max="14090" width="15.33203125" style="94" customWidth="1"/>
    <col min="14091" max="14091" width="14.109375" style="94" customWidth="1"/>
    <col min="14092" max="14092" width="13.5546875" style="94" customWidth="1"/>
    <col min="14093" max="14093" width="18" style="94" customWidth="1"/>
    <col min="14094" max="14094" width="12.6640625" style="94" customWidth="1"/>
    <col min="14095" max="14095" width="19.44140625" style="94" customWidth="1"/>
    <col min="14096" max="14096" width="14.33203125" style="94" customWidth="1"/>
    <col min="14097" max="14097" width="15.33203125" style="94" customWidth="1"/>
    <col min="14098" max="14098" width="12.33203125" style="94" customWidth="1"/>
    <col min="14099" max="14099" width="11.44140625" style="94" customWidth="1"/>
    <col min="14100" max="14100" width="12.33203125" style="94" customWidth="1"/>
    <col min="14101" max="14101" width="17.5546875" style="94" customWidth="1"/>
    <col min="14102" max="14102" width="12.109375" style="94" customWidth="1"/>
    <col min="14103" max="14103" width="16.33203125" style="94" customWidth="1"/>
    <col min="14104" max="14104" width="11.44140625" style="94" customWidth="1"/>
    <col min="14105" max="14105" width="11.88671875" style="94" customWidth="1"/>
    <col min="14106" max="14106" width="10.44140625" style="94" customWidth="1"/>
    <col min="14107" max="14107" width="16.44140625" style="94" customWidth="1"/>
    <col min="14108" max="14108" width="10.6640625" style="94" customWidth="1"/>
    <col min="14109" max="14109" width="16.6640625" style="94" customWidth="1"/>
    <col min="14110" max="14110" width="9.88671875" style="94" customWidth="1"/>
    <col min="14111" max="14111" width="17.109375" style="94" customWidth="1"/>
    <col min="14112" max="14112" width="16.33203125" style="94" customWidth="1"/>
    <col min="14113" max="14113" width="14.109375" style="94" customWidth="1"/>
    <col min="14114" max="14114" width="12.6640625" style="94" customWidth="1"/>
    <col min="14115" max="14115" width="17.5546875" style="94" customWidth="1"/>
    <col min="14116" max="14116" width="13" style="94" customWidth="1"/>
    <col min="14117" max="14117" width="16.33203125" style="94" customWidth="1"/>
    <col min="14118" max="14118" width="16" style="94" customWidth="1"/>
    <col min="14119" max="14119" width="12" style="94" customWidth="1"/>
    <col min="14120" max="14120" width="15.6640625" style="94" customWidth="1"/>
    <col min="14121" max="14121" width="16.5546875" style="94" customWidth="1"/>
    <col min="14122" max="14332" width="9.109375" style="94"/>
    <col min="14333" max="14333" width="66" style="94" customWidth="1"/>
    <col min="14334" max="14334" width="10" style="94" customWidth="1"/>
    <col min="14335" max="14336" width="11.5546875" style="94" customWidth="1"/>
    <col min="14337" max="14337" width="16.33203125" style="94" customWidth="1"/>
    <col min="14338" max="14338" width="12.6640625" style="94" customWidth="1"/>
    <col min="14339" max="14339" width="18.44140625" style="94" customWidth="1"/>
    <col min="14340" max="14340" width="14" style="94" customWidth="1"/>
    <col min="14341" max="14341" width="17" style="94" customWidth="1"/>
    <col min="14342" max="14342" width="11.33203125" style="94" customWidth="1"/>
    <col min="14343" max="14343" width="15.109375" style="94" customWidth="1"/>
    <col min="14344" max="14344" width="12.5546875" style="94" customWidth="1"/>
    <col min="14345" max="14345" width="17.44140625" style="94" customWidth="1"/>
    <col min="14346" max="14346" width="15.33203125" style="94" customWidth="1"/>
    <col min="14347" max="14347" width="14.109375" style="94" customWidth="1"/>
    <col min="14348" max="14348" width="13.5546875" style="94" customWidth="1"/>
    <col min="14349" max="14349" width="18" style="94" customWidth="1"/>
    <col min="14350" max="14350" width="12.6640625" style="94" customWidth="1"/>
    <col min="14351" max="14351" width="19.44140625" style="94" customWidth="1"/>
    <col min="14352" max="14352" width="14.33203125" style="94" customWidth="1"/>
    <col min="14353" max="14353" width="15.33203125" style="94" customWidth="1"/>
    <col min="14354" max="14354" width="12.33203125" style="94" customWidth="1"/>
    <col min="14355" max="14355" width="11.44140625" style="94" customWidth="1"/>
    <col min="14356" max="14356" width="12.33203125" style="94" customWidth="1"/>
    <col min="14357" max="14357" width="17.5546875" style="94" customWidth="1"/>
    <col min="14358" max="14358" width="12.109375" style="94" customWidth="1"/>
    <col min="14359" max="14359" width="16.33203125" style="94" customWidth="1"/>
    <col min="14360" max="14360" width="11.44140625" style="94" customWidth="1"/>
    <col min="14361" max="14361" width="11.88671875" style="94" customWidth="1"/>
    <col min="14362" max="14362" width="10.44140625" style="94" customWidth="1"/>
    <col min="14363" max="14363" width="16.44140625" style="94" customWidth="1"/>
    <col min="14364" max="14364" width="10.6640625" style="94" customWidth="1"/>
    <col min="14365" max="14365" width="16.6640625" style="94" customWidth="1"/>
    <col min="14366" max="14366" width="9.88671875" style="94" customWidth="1"/>
    <col min="14367" max="14367" width="17.109375" style="94" customWidth="1"/>
    <col min="14368" max="14368" width="16.33203125" style="94" customWidth="1"/>
    <col min="14369" max="14369" width="14.109375" style="94" customWidth="1"/>
    <col min="14370" max="14370" width="12.6640625" style="94" customWidth="1"/>
    <col min="14371" max="14371" width="17.5546875" style="94" customWidth="1"/>
    <col min="14372" max="14372" width="13" style="94" customWidth="1"/>
    <col min="14373" max="14373" width="16.33203125" style="94" customWidth="1"/>
    <col min="14374" max="14374" width="16" style="94" customWidth="1"/>
    <col min="14375" max="14375" width="12" style="94" customWidth="1"/>
    <col min="14376" max="14376" width="15.6640625" style="94" customWidth="1"/>
    <col min="14377" max="14377" width="16.5546875" style="94" customWidth="1"/>
    <col min="14378" max="14588" width="9.109375" style="94"/>
    <col min="14589" max="14589" width="66" style="94" customWidth="1"/>
    <col min="14590" max="14590" width="10" style="94" customWidth="1"/>
    <col min="14591" max="14592" width="11.5546875" style="94" customWidth="1"/>
    <col min="14593" max="14593" width="16.33203125" style="94" customWidth="1"/>
    <col min="14594" max="14594" width="12.6640625" style="94" customWidth="1"/>
    <col min="14595" max="14595" width="18.44140625" style="94" customWidth="1"/>
    <col min="14596" max="14596" width="14" style="94" customWidth="1"/>
    <col min="14597" max="14597" width="17" style="94" customWidth="1"/>
    <col min="14598" max="14598" width="11.33203125" style="94" customWidth="1"/>
    <col min="14599" max="14599" width="15.109375" style="94" customWidth="1"/>
    <col min="14600" max="14600" width="12.5546875" style="94" customWidth="1"/>
    <col min="14601" max="14601" width="17.44140625" style="94" customWidth="1"/>
    <col min="14602" max="14602" width="15.33203125" style="94" customWidth="1"/>
    <col min="14603" max="14603" width="14.109375" style="94" customWidth="1"/>
    <col min="14604" max="14604" width="13.5546875" style="94" customWidth="1"/>
    <col min="14605" max="14605" width="18" style="94" customWidth="1"/>
    <col min="14606" max="14606" width="12.6640625" style="94" customWidth="1"/>
    <col min="14607" max="14607" width="19.44140625" style="94" customWidth="1"/>
    <col min="14608" max="14608" width="14.33203125" style="94" customWidth="1"/>
    <col min="14609" max="14609" width="15.33203125" style="94" customWidth="1"/>
    <col min="14610" max="14610" width="12.33203125" style="94" customWidth="1"/>
    <col min="14611" max="14611" width="11.44140625" style="94" customWidth="1"/>
    <col min="14612" max="14612" width="12.33203125" style="94" customWidth="1"/>
    <col min="14613" max="14613" width="17.5546875" style="94" customWidth="1"/>
    <col min="14614" max="14614" width="12.109375" style="94" customWidth="1"/>
    <col min="14615" max="14615" width="16.33203125" style="94" customWidth="1"/>
    <col min="14616" max="14616" width="11.44140625" style="94" customWidth="1"/>
    <col min="14617" max="14617" width="11.88671875" style="94" customWidth="1"/>
    <col min="14618" max="14618" width="10.44140625" style="94" customWidth="1"/>
    <col min="14619" max="14619" width="16.44140625" style="94" customWidth="1"/>
    <col min="14620" max="14620" width="10.6640625" style="94" customWidth="1"/>
    <col min="14621" max="14621" width="16.6640625" style="94" customWidth="1"/>
    <col min="14622" max="14622" width="9.88671875" style="94" customWidth="1"/>
    <col min="14623" max="14623" width="17.109375" style="94" customWidth="1"/>
    <col min="14624" max="14624" width="16.33203125" style="94" customWidth="1"/>
    <col min="14625" max="14625" width="14.109375" style="94" customWidth="1"/>
    <col min="14626" max="14626" width="12.6640625" style="94" customWidth="1"/>
    <col min="14627" max="14627" width="17.5546875" style="94" customWidth="1"/>
    <col min="14628" max="14628" width="13" style="94" customWidth="1"/>
    <col min="14629" max="14629" width="16.33203125" style="94" customWidth="1"/>
    <col min="14630" max="14630" width="16" style="94" customWidth="1"/>
    <col min="14631" max="14631" width="12" style="94" customWidth="1"/>
    <col min="14632" max="14632" width="15.6640625" style="94" customWidth="1"/>
    <col min="14633" max="14633" width="16.5546875" style="94" customWidth="1"/>
    <col min="14634" max="14844" width="9.109375" style="94"/>
    <col min="14845" max="14845" width="66" style="94" customWidth="1"/>
    <col min="14846" max="14846" width="10" style="94" customWidth="1"/>
    <col min="14847" max="14848" width="11.5546875" style="94" customWidth="1"/>
    <col min="14849" max="14849" width="16.33203125" style="94" customWidth="1"/>
    <col min="14850" max="14850" width="12.6640625" style="94" customWidth="1"/>
    <col min="14851" max="14851" width="18.44140625" style="94" customWidth="1"/>
    <col min="14852" max="14852" width="14" style="94" customWidth="1"/>
    <col min="14853" max="14853" width="17" style="94" customWidth="1"/>
    <col min="14854" max="14854" width="11.33203125" style="94" customWidth="1"/>
    <col min="14855" max="14855" width="15.109375" style="94" customWidth="1"/>
    <col min="14856" max="14856" width="12.5546875" style="94" customWidth="1"/>
    <col min="14857" max="14857" width="17.44140625" style="94" customWidth="1"/>
    <col min="14858" max="14858" width="15.33203125" style="94" customWidth="1"/>
    <col min="14859" max="14859" width="14.109375" style="94" customWidth="1"/>
    <col min="14860" max="14860" width="13.5546875" style="94" customWidth="1"/>
    <col min="14861" max="14861" width="18" style="94" customWidth="1"/>
    <col min="14862" max="14862" width="12.6640625" style="94" customWidth="1"/>
    <col min="14863" max="14863" width="19.44140625" style="94" customWidth="1"/>
    <col min="14864" max="14864" width="14.33203125" style="94" customWidth="1"/>
    <col min="14865" max="14865" width="15.33203125" style="94" customWidth="1"/>
    <col min="14866" max="14866" width="12.33203125" style="94" customWidth="1"/>
    <col min="14867" max="14867" width="11.44140625" style="94" customWidth="1"/>
    <col min="14868" max="14868" width="12.33203125" style="94" customWidth="1"/>
    <col min="14869" max="14869" width="17.5546875" style="94" customWidth="1"/>
    <col min="14870" max="14870" width="12.109375" style="94" customWidth="1"/>
    <col min="14871" max="14871" width="16.33203125" style="94" customWidth="1"/>
    <col min="14872" max="14872" width="11.44140625" style="94" customWidth="1"/>
    <col min="14873" max="14873" width="11.88671875" style="94" customWidth="1"/>
    <col min="14874" max="14874" width="10.44140625" style="94" customWidth="1"/>
    <col min="14875" max="14875" width="16.44140625" style="94" customWidth="1"/>
    <col min="14876" max="14876" width="10.6640625" style="94" customWidth="1"/>
    <col min="14877" max="14877" width="16.6640625" style="94" customWidth="1"/>
    <col min="14878" max="14878" width="9.88671875" style="94" customWidth="1"/>
    <col min="14879" max="14879" width="17.109375" style="94" customWidth="1"/>
    <col min="14880" max="14880" width="16.33203125" style="94" customWidth="1"/>
    <col min="14881" max="14881" width="14.109375" style="94" customWidth="1"/>
    <col min="14882" max="14882" width="12.6640625" style="94" customWidth="1"/>
    <col min="14883" max="14883" width="17.5546875" style="94" customWidth="1"/>
    <col min="14884" max="14884" width="13" style="94" customWidth="1"/>
    <col min="14885" max="14885" width="16.33203125" style="94" customWidth="1"/>
    <col min="14886" max="14886" width="16" style="94" customWidth="1"/>
    <col min="14887" max="14887" width="12" style="94" customWidth="1"/>
    <col min="14888" max="14888" width="15.6640625" style="94" customWidth="1"/>
    <col min="14889" max="14889" width="16.5546875" style="94" customWidth="1"/>
    <col min="14890" max="15100" width="9.109375" style="94"/>
    <col min="15101" max="15101" width="66" style="94" customWidth="1"/>
    <col min="15102" max="15102" width="10" style="94" customWidth="1"/>
    <col min="15103" max="15104" width="11.5546875" style="94" customWidth="1"/>
    <col min="15105" max="15105" width="16.33203125" style="94" customWidth="1"/>
    <col min="15106" max="15106" width="12.6640625" style="94" customWidth="1"/>
    <col min="15107" max="15107" width="18.44140625" style="94" customWidth="1"/>
    <col min="15108" max="15108" width="14" style="94" customWidth="1"/>
    <col min="15109" max="15109" width="17" style="94" customWidth="1"/>
    <col min="15110" max="15110" width="11.33203125" style="94" customWidth="1"/>
    <col min="15111" max="15111" width="15.109375" style="94" customWidth="1"/>
    <col min="15112" max="15112" width="12.5546875" style="94" customWidth="1"/>
    <col min="15113" max="15113" width="17.44140625" style="94" customWidth="1"/>
    <col min="15114" max="15114" width="15.33203125" style="94" customWidth="1"/>
    <col min="15115" max="15115" width="14.109375" style="94" customWidth="1"/>
    <col min="15116" max="15116" width="13.5546875" style="94" customWidth="1"/>
    <col min="15117" max="15117" width="18" style="94" customWidth="1"/>
    <col min="15118" max="15118" width="12.6640625" style="94" customWidth="1"/>
    <col min="15119" max="15119" width="19.44140625" style="94" customWidth="1"/>
    <col min="15120" max="15120" width="14.33203125" style="94" customWidth="1"/>
    <col min="15121" max="15121" width="15.33203125" style="94" customWidth="1"/>
    <col min="15122" max="15122" width="12.33203125" style="94" customWidth="1"/>
    <col min="15123" max="15123" width="11.44140625" style="94" customWidth="1"/>
    <col min="15124" max="15124" width="12.33203125" style="94" customWidth="1"/>
    <col min="15125" max="15125" width="17.5546875" style="94" customWidth="1"/>
    <col min="15126" max="15126" width="12.109375" style="94" customWidth="1"/>
    <col min="15127" max="15127" width="16.33203125" style="94" customWidth="1"/>
    <col min="15128" max="15128" width="11.44140625" style="94" customWidth="1"/>
    <col min="15129" max="15129" width="11.88671875" style="94" customWidth="1"/>
    <col min="15130" max="15130" width="10.44140625" style="94" customWidth="1"/>
    <col min="15131" max="15131" width="16.44140625" style="94" customWidth="1"/>
    <col min="15132" max="15132" width="10.6640625" style="94" customWidth="1"/>
    <col min="15133" max="15133" width="16.6640625" style="94" customWidth="1"/>
    <col min="15134" max="15134" width="9.88671875" style="94" customWidth="1"/>
    <col min="15135" max="15135" width="17.109375" style="94" customWidth="1"/>
    <col min="15136" max="15136" width="16.33203125" style="94" customWidth="1"/>
    <col min="15137" max="15137" width="14.109375" style="94" customWidth="1"/>
    <col min="15138" max="15138" width="12.6640625" style="94" customWidth="1"/>
    <col min="15139" max="15139" width="17.5546875" style="94" customWidth="1"/>
    <col min="15140" max="15140" width="13" style="94" customWidth="1"/>
    <col min="15141" max="15141" width="16.33203125" style="94" customWidth="1"/>
    <col min="15142" max="15142" width="16" style="94" customWidth="1"/>
    <col min="15143" max="15143" width="12" style="94" customWidth="1"/>
    <col min="15144" max="15144" width="15.6640625" style="94" customWidth="1"/>
    <col min="15145" max="15145" width="16.5546875" style="94" customWidth="1"/>
    <col min="15146" max="15356" width="9.109375" style="94"/>
    <col min="15357" max="15357" width="66" style="94" customWidth="1"/>
    <col min="15358" max="15358" width="10" style="94" customWidth="1"/>
    <col min="15359" max="15360" width="11.5546875" style="94" customWidth="1"/>
    <col min="15361" max="15361" width="16.33203125" style="94" customWidth="1"/>
    <col min="15362" max="15362" width="12.6640625" style="94" customWidth="1"/>
    <col min="15363" max="15363" width="18.44140625" style="94" customWidth="1"/>
    <col min="15364" max="15364" width="14" style="94" customWidth="1"/>
    <col min="15365" max="15365" width="17" style="94" customWidth="1"/>
    <col min="15366" max="15366" width="11.33203125" style="94" customWidth="1"/>
    <col min="15367" max="15367" width="15.109375" style="94" customWidth="1"/>
    <col min="15368" max="15368" width="12.5546875" style="94" customWidth="1"/>
    <col min="15369" max="15369" width="17.44140625" style="94" customWidth="1"/>
    <col min="15370" max="15370" width="15.33203125" style="94" customWidth="1"/>
    <col min="15371" max="15371" width="14.109375" style="94" customWidth="1"/>
    <col min="15372" max="15372" width="13.5546875" style="94" customWidth="1"/>
    <col min="15373" max="15373" width="18" style="94" customWidth="1"/>
    <col min="15374" max="15374" width="12.6640625" style="94" customWidth="1"/>
    <col min="15375" max="15375" width="19.44140625" style="94" customWidth="1"/>
    <col min="15376" max="15376" width="14.33203125" style="94" customWidth="1"/>
    <col min="15377" max="15377" width="15.33203125" style="94" customWidth="1"/>
    <col min="15378" max="15378" width="12.33203125" style="94" customWidth="1"/>
    <col min="15379" max="15379" width="11.44140625" style="94" customWidth="1"/>
    <col min="15380" max="15380" width="12.33203125" style="94" customWidth="1"/>
    <col min="15381" max="15381" width="17.5546875" style="94" customWidth="1"/>
    <col min="15382" max="15382" width="12.109375" style="94" customWidth="1"/>
    <col min="15383" max="15383" width="16.33203125" style="94" customWidth="1"/>
    <col min="15384" max="15384" width="11.44140625" style="94" customWidth="1"/>
    <col min="15385" max="15385" width="11.88671875" style="94" customWidth="1"/>
    <col min="15386" max="15386" width="10.44140625" style="94" customWidth="1"/>
    <col min="15387" max="15387" width="16.44140625" style="94" customWidth="1"/>
    <col min="15388" max="15388" width="10.6640625" style="94" customWidth="1"/>
    <col min="15389" max="15389" width="16.6640625" style="94" customWidth="1"/>
    <col min="15390" max="15390" width="9.88671875" style="94" customWidth="1"/>
    <col min="15391" max="15391" width="17.109375" style="94" customWidth="1"/>
    <col min="15392" max="15392" width="16.33203125" style="94" customWidth="1"/>
    <col min="15393" max="15393" width="14.109375" style="94" customWidth="1"/>
    <col min="15394" max="15394" width="12.6640625" style="94" customWidth="1"/>
    <col min="15395" max="15395" width="17.5546875" style="94" customWidth="1"/>
    <col min="15396" max="15396" width="13" style="94" customWidth="1"/>
    <col min="15397" max="15397" width="16.33203125" style="94" customWidth="1"/>
    <col min="15398" max="15398" width="16" style="94" customWidth="1"/>
    <col min="15399" max="15399" width="12" style="94" customWidth="1"/>
    <col min="15400" max="15400" width="15.6640625" style="94" customWidth="1"/>
    <col min="15401" max="15401" width="16.5546875" style="94" customWidth="1"/>
    <col min="15402" max="15612" width="9.109375" style="94"/>
    <col min="15613" max="15613" width="66" style="94" customWidth="1"/>
    <col min="15614" max="15614" width="10" style="94" customWidth="1"/>
    <col min="15615" max="15616" width="11.5546875" style="94" customWidth="1"/>
    <col min="15617" max="15617" width="16.33203125" style="94" customWidth="1"/>
    <col min="15618" max="15618" width="12.6640625" style="94" customWidth="1"/>
    <col min="15619" max="15619" width="18.44140625" style="94" customWidth="1"/>
    <col min="15620" max="15620" width="14" style="94" customWidth="1"/>
    <col min="15621" max="15621" width="17" style="94" customWidth="1"/>
    <col min="15622" max="15622" width="11.33203125" style="94" customWidth="1"/>
    <col min="15623" max="15623" width="15.109375" style="94" customWidth="1"/>
    <col min="15624" max="15624" width="12.5546875" style="94" customWidth="1"/>
    <col min="15625" max="15625" width="17.44140625" style="94" customWidth="1"/>
    <col min="15626" max="15626" width="15.33203125" style="94" customWidth="1"/>
    <col min="15627" max="15627" width="14.109375" style="94" customWidth="1"/>
    <col min="15628" max="15628" width="13.5546875" style="94" customWidth="1"/>
    <col min="15629" max="15629" width="18" style="94" customWidth="1"/>
    <col min="15630" max="15630" width="12.6640625" style="94" customWidth="1"/>
    <col min="15631" max="15631" width="19.44140625" style="94" customWidth="1"/>
    <col min="15632" max="15632" width="14.33203125" style="94" customWidth="1"/>
    <col min="15633" max="15633" width="15.33203125" style="94" customWidth="1"/>
    <col min="15634" max="15634" width="12.33203125" style="94" customWidth="1"/>
    <col min="15635" max="15635" width="11.44140625" style="94" customWidth="1"/>
    <col min="15636" max="15636" width="12.33203125" style="94" customWidth="1"/>
    <col min="15637" max="15637" width="17.5546875" style="94" customWidth="1"/>
    <col min="15638" max="15638" width="12.109375" style="94" customWidth="1"/>
    <col min="15639" max="15639" width="16.33203125" style="94" customWidth="1"/>
    <col min="15640" max="15640" width="11.44140625" style="94" customWidth="1"/>
    <col min="15641" max="15641" width="11.88671875" style="94" customWidth="1"/>
    <col min="15642" max="15642" width="10.44140625" style="94" customWidth="1"/>
    <col min="15643" max="15643" width="16.44140625" style="94" customWidth="1"/>
    <col min="15644" max="15644" width="10.6640625" style="94" customWidth="1"/>
    <col min="15645" max="15645" width="16.6640625" style="94" customWidth="1"/>
    <col min="15646" max="15646" width="9.88671875" style="94" customWidth="1"/>
    <col min="15647" max="15647" width="17.109375" style="94" customWidth="1"/>
    <col min="15648" max="15648" width="16.33203125" style="94" customWidth="1"/>
    <col min="15649" max="15649" width="14.109375" style="94" customWidth="1"/>
    <col min="15650" max="15650" width="12.6640625" style="94" customWidth="1"/>
    <col min="15651" max="15651" width="17.5546875" style="94" customWidth="1"/>
    <col min="15652" max="15652" width="13" style="94" customWidth="1"/>
    <col min="15653" max="15653" width="16.33203125" style="94" customWidth="1"/>
    <col min="15654" max="15654" width="16" style="94" customWidth="1"/>
    <col min="15655" max="15655" width="12" style="94" customWidth="1"/>
    <col min="15656" max="15656" width="15.6640625" style="94" customWidth="1"/>
    <col min="15657" max="15657" width="16.5546875" style="94" customWidth="1"/>
    <col min="15658" max="15868" width="9.109375" style="94"/>
    <col min="15869" max="15869" width="66" style="94" customWidth="1"/>
    <col min="15870" max="15870" width="10" style="94" customWidth="1"/>
    <col min="15871" max="15872" width="11.5546875" style="94" customWidth="1"/>
    <col min="15873" max="15873" width="16.33203125" style="94" customWidth="1"/>
    <col min="15874" max="15874" width="12.6640625" style="94" customWidth="1"/>
    <col min="15875" max="15875" width="18.44140625" style="94" customWidth="1"/>
    <col min="15876" max="15876" width="14" style="94" customWidth="1"/>
    <col min="15877" max="15877" width="17" style="94" customWidth="1"/>
    <col min="15878" max="15878" width="11.33203125" style="94" customWidth="1"/>
    <col min="15879" max="15879" width="15.109375" style="94" customWidth="1"/>
    <col min="15880" max="15880" width="12.5546875" style="94" customWidth="1"/>
    <col min="15881" max="15881" width="17.44140625" style="94" customWidth="1"/>
    <col min="15882" max="15882" width="15.33203125" style="94" customWidth="1"/>
    <col min="15883" max="15883" width="14.109375" style="94" customWidth="1"/>
    <col min="15884" max="15884" width="13.5546875" style="94" customWidth="1"/>
    <col min="15885" max="15885" width="18" style="94" customWidth="1"/>
    <col min="15886" max="15886" width="12.6640625" style="94" customWidth="1"/>
    <col min="15887" max="15887" width="19.44140625" style="94" customWidth="1"/>
    <col min="15888" max="15888" width="14.33203125" style="94" customWidth="1"/>
    <col min="15889" max="15889" width="15.33203125" style="94" customWidth="1"/>
    <col min="15890" max="15890" width="12.33203125" style="94" customWidth="1"/>
    <col min="15891" max="15891" width="11.44140625" style="94" customWidth="1"/>
    <col min="15892" max="15892" width="12.33203125" style="94" customWidth="1"/>
    <col min="15893" max="15893" width="17.5546875" style="94" customWidth="1"/>
    <col min="15894" max="15894" width="12.109375" style="94" customWidth="1"/>
    <col min="15895" max="15895" width="16.33203125" style="94" customWidth="1"/>
    <col min="15896" max="15896" width="11.44140625" style="94" customWidth="1"/>
    <col min="15897" max="15897" width="11.88671875" style="94" customWidth="1"/>
    <col min="15898" max="15898" width="10.44140625" style="94" customWidth="1"/>
    <col min="15899" max="15899" width="16.44140625" style="94" customWidth="1"/>
    <col min="15900" max="15900" width="10.6640625" style="94" customWidth="1"/>
    <col min="15901" max="15901" width="16.6640625" style="94" customWidth="1"/>
    <col min="15902" max="15902" width="9.88671875" style="94" customWidth="1"/>
    <col min="15903" max="15903" width="17.109375" style="94" customWidth="1"/>
    <col min="15904" max="15904" width="16.33203125" style="94" customWidth="1"/>
    <col min="15905" max="15905" width="14.109375" style="94" customWidth="1"/>
    <col min="15906" max="15906" width="12.6640625" style="94" customWidth="1"/>
    <col min="15907" max="15907" width="17.5546875" style="94" customWidth="1"/>
    <col min="15908" max="15908" width="13" style="94" customWidth="1"/>
    <col min="15909" max="15909" width="16.33203125" style="94" customWidth="1"/>
    <col min="15910" max="15910" width="16" style="94" customWidth="1"/>
    <col min="15911" max="15911" width="12" style="94" customWidth="1"/>
    <col min="15912" max="15912" width="15.6640625" style="94" customWidth="1"/>
    <col min="15913" max="15913" width="16.5546875" style="94" customWidth="1"/>
    <col min="15914" max="16124" width="9.109375" style="94"/>
    <col min="16125" max="16125" width="66" style="94" customWidth="1"/>
    <col min="16126" max="16126" width="10" style="94" customWidth="1"/>
    <col min="16127" max="16128" width="11.5546875" style="94" customWidth="1"/>
    <col min="16129" max="16129" width="16.33203125" style="94" customWidth="1"/>
    <col min="16130" max="16130" width="12.6640625" style="94" customWidth="1"/>
    <col min="16131" max="16131" width="18.44140625" style="94" customWidth="1"/>
    <col min="16132" max="16132" width="14" style="94" customWidth="1"/>
    <col min="16133" max="16133" width="17" style="94" customWidth="1"/>
    <col min="16134" max="16134" width="11.33203125" style="94" customWidth="1"/>
    <col min="16135" max="16135" width="15.109375" style="94" customWidth="1"/>
    <col min="16136" max="16136" width="12.5546875" style="94" customWidth="1"/>
    <col min="16137" max="16137" width="17.44140625" style="94" customWidth="1"/>
    <col min="16138" max="16138" width="15.33203125" style="94" customWidth="1"/>
    <col min="16139" max="16139" width="14.109375" style="94" customWidth="1"/>
    <col min="16140" max="16140" width="13.5546875" style="94" customWidth="1"/>
    <col min="16141" max="16141" width="18" style="94" customWidth="1"/>
    <col min="16142" max="16142" width="12.6640625" style="94" customWidth="1"/>
    <col min="16143" max="16143" width="19.44140625" style="94" customWidth="1"/>
    <col min="16144" max="16144" width="14.33203125" style="94" customWidth="1"/>
    <col min="16145" max="16145" width="15.33203125" style="94" customWidth="1"/>
    <col min="16146" max="16146" width="12.33203125" style="94" customWidth="1"/>
    <col min="16147" max="16147" width="11.44140625" style="94" customWidth="1"/>
    <col min="16148" max="16148" width="12.33203125" style="94" customWidth="1"/>
    <col min="16149" max="16149" width="17.5546875" style="94" customWidth="1"/>
    <col min="16150" max="16150" width="12.109375" style="94" customWidth="1"/>
    <col min="16151" max="16151" width="16.33203125" style="94" customWidth="1"/>
    <col min="16152" max="16152" width="11.44140625" style="94" customWidth="1"/>
    <col min="16153" max="16153" width="11.88671875" style="94" customWidth="1"/>
    <col min="16154" max="16154" width="10.44140625" style="94" customWidth="1"/>
    <col min="16155" max="16155" width="16.44140625" style="94" customWidth="1"/>
    <col min="16156" max="16156" width="10.6640625" style="94" customWidth="1"/>
    <col min="16157" max="16157" width="16.6640625" style="94" customWidth="1"/>
    <col min="16158" max="16158" width="9.88671875" style="94" customWidth="1"/>
    <col min="16159" max="16159" width="17.109375" style="94" customWidth="1"/>
    <col min="16160" max="16160" width="16.33203125" style="94" customWidth="1"/>
    <col min="16161" max="16161" width="14.109375" style="94" customWidth="1"/>
    <col min="16162" max="16162" width="12.6640625" style="94" customWidth="1"/>
    <col min="16163" max="16163" width="17.5546875" style="94" customWidth="1"/>
    <col min="16164" max="16164" width="13" style="94" customWidth="1"/>
    <col min="16165" max="16165" width="16.33203125" style="94" customWidth="1"/>
    <col min="16166" max="16166" width="16" style="94" customWidth="1"/>
    <col min="16167" max="16167" width="12" style="94" customWidth="1"/>
    <col min="16168" max="16168" width="15.6640625" style="94" customWidth="1"/>
    <col min="16169" max="16169" width="16.5546875" style="94" customWidth="1"/>
    <col min="16170" max="16384" width="9.109375" style="94"/>
  </cols>
  <sheetData>
    <row r="1" spans="1:53" ht="2.25" customHeight="1" x14ac:dyDescent="0.3"/>
    <row r="2" spans="1:53" ht="28.5" customHeight="1" x14ac:dyDescent="0.3">
      <c r="A2" s="201" t="s">
        <v>210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106"/>
      <c r="AW2" s="106"/>
      <c r="AX2" s="106"/>
      <c r="AY2" s="106"/>
      <c r="AZ2" s="106"/>
      <c r="BA2" s="106"/>
    </row>
    <row r="3" spans="1:53" ht="28.5" customHeight="1" x14ac:dyDescent="0.3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106"/>
      <c r="AW3" s="106"/>
      <c r="AX3" s="106"/>
      <c r="AY3" s="106"/>
      <c r="AZ3" s="106"/>
      <c r="BA3" s="106"/>
    </row>
    <row r="4" spans="1:53" ht="18" x14ac:dyDescent="0.35">
      <c r="A4" s="97"/>
      <c r="B4" s="97"/>
      <c r="C4" s="97"/>
      <c r="D4" s="97"/>
      <c r="E4" s="96"/>
      <c r="F4" s="96"/>
      <c r="G4" s="96"/>
      <c r="H4" s="96"/>
      <c r="I4" s="96"/>
      <c r="J4" s="96"/>
      <c r="K4" s="96"/>
      <c r="L4" s="97"/>
      <c r="M4" s="97"/>
      <c r="N4" s="97"/>
      <c r="O4" s="97"/>
      <c r="P4" s="97"/>
      <c r="Q4" s="97"/>
      <c r="R4" s="97"/>
      <c r="S4" s="97"/>
      <c r="T4" s="97"/>
      <c r="U4" s="97"/>
      <c r="V4" s="96"/>
      <c r="W4" s="96"/>
      <c r="X4" s="97"/>
      <c r="Y4" s="97"/>
      <c r="Z4" s="96"/>
      <c r="AA4" s="96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6"/>
      <c r="AM4" s="96"/>
      <c r="AN4" s="97"/>
      <c r="AO4" s="97"/>
      <c r="AP4" s="97"/>
      <c r="AQ4" s="97"/>
      <c r="AR4" s="96"/>
      <c r="AS4" s="96"/>
      <c r="AT4" s="97"/>
      <c r="AU4" s="128"/>
      <c r="AV4" s="106"/>
      <c r="AW4" s="106"/>
      <c r="AX4" s="106"/>
      <c r="AY4" s="106"/>
      <c r="AZ4" s="106"/>
      <c r="BA4" s="106"/>
    </row>
    <row r="5" spans="1:53" s="121" customFormat="1" ht="18" customHeight="1" x14ac:dyDescent="0.3">
      <c r="A5" s="193" t="s">
        <v>149</v>
      </c>
      <c r="B5" s="202" t="s">
        <v>150</v>
      </c>
      <c r="C5" s="193" t="s">
        <v>189</v>
      </c>
      <c r="D5" s="197" t="s">
        <v>7</v>
      </c>
      <c r="E5" s="197"/>
      <c r="F5" s="197" t="s">
        <v>16</v>
      </c>
      <c r="G5" s="197"/>
      <c r="H5" s="197" t="s">
        <v>22</v>
      </c>
      <c r="I5" s="197"/>
      <c r="J5" s="197" t="s">
        <v>151</v>
      </c>
      <c r="K5" s="197"/>
      <c r="L5" s="197" t="s">
        <v>31</v>
      </c>
      <c r="M5" s="197"/>
      <c r="N5" s="197" t="s">
        <v>38</v>
      </c>
      <c r="O5" s="197"/>
      <c r="P5" s="197" t="s">
        <v>43</v>
      </c>
      <c r="Q5" s="197"/>
      <c r="R5" s="197" t="s">
        <v>51</v>
      </c>
      <c r="S5" s="197"/>
      <c r="T5" s="197" t="s">
        <v>62</v>
      </c>
      <c r="U5" s="197"/>
      <c r="V5" s="198" t="s">
        <v>152</v>
      </c>
      <c r="W5" s="199"/>
      <c r="X5" s="197" t="s">
        <v>66</v>
      </c>
      <c r="Y5" s="197"/>
      <c r="Z5" s="197" t="s">
        <v>153</v>
      </c>
      <c r="AA5" s="197"/>
      <c r="AB5" s="197" t="s">
        <v>73</v>
      </c>
      <c r="AC5" s="197"/>
      <c r="AD5" s="197" t="s">
        <v>78</v>
      </c>
      <c r="AE5" s="197"/>
      <c r="AF5" s="196" t="s">
        <v>82</v>
      </c>
      <c r="AG5" s="196"/>
      <c r="AH5" s="196" t="s">
        <v>86</v>
      </c>
      <c r="AI5" s="196"/>
      <c r="AJ5" s="196" t="s">
        <v>95</v>
      </c>
      <c r="AK5" s="196"/>
      <c r="AL5" s="197" t="s">
        <v>154</v>
      </c>
      <c r="AM5" s="197"/>
      <c r="AN5" s="197" t="s">
        <v>105</v>
      </c>
      <c r="AO5" s="197"/>
      <c r="AP5" s="198" t="s">
        <v>112</v>
      </c>
      <c r="AQ5" s="199"/>
      <c r="AR5" s="197" t="s">
        <v>155</v>
      </c>
      <c r="AS5" s="197"/>
      <c r="AT5" s="200" t="s">
        <v>156</v>
      </c>
      <c r="AU5" s="188" t="s">
        <v>157</v>
      </c>
      <c r="AV5" s="129"/>
      <c r="AW5" s="129"/>
      <c r="AX5" s="129"/>
      <c r="AY5" s="129"/>
      <c r="AZ5" s="129"/>
      <c r="BA5" s="129"/>
    </row>
    <row r="6" spans="1:53" s="122" customFormat="1" ht="242.4" customHeight="1" x14ac:dyDescent="0.3">
      <c r="A6" s="193"/>
      <c r="B6" s="202"/>
      <c r="C6" s="193"/>
      <c r="D6" s="188" t="s">
        <v>131</v>
      </c>
      <c r="E6" s="188"/>
      <c r="F6" s="188" t="s">
        <v>209</v>
      </c>
      <c r="G6" s="188"/>
      <c r="H6" s="188" t="s">
        <v>23</v>
      </c>
      <c r="I6" s="188"/>
      <c r="J6" s="112" t="s">
        <v>158</v>
      </c>
      <c r="K6" s="188" t="s">
        <v>159</v>
      </c>
      <c r="L6" s="188" t="s">
        <v>32</v>
      </c>
      <c r="M6" s="188"/>
      <c r="N6" s="188" t="s">
        <v>198</v>
      </c>
      <c r="O6" s="188"/>
      <c r="P6" s="188" t="s">
        <v>44</v>
      </c>
      <c r="Q6" s="188"/>
      <c r="R6" s="188" t="s">
        <v>197</v>
      </c>
      <c r="S6" s="188"/>
      <c r="T6" s="188" t="s">
        <v>140</v>
      </c>
      <c r="U6" s="188"/>
      <c r="V6" s="112" t="s">
        <v>160</v>
      </c>
      <c r="W6" s="194" t="s">
        <v>161</v>
      </c>
      <c r="X6" s="188" t="s">
        <v>67</v>
      </c>
      <c r="Y6" s="188"/>
      <c r="Z6" s="112" t="s">
        <v>162</v>
      </c>
      <c r="AA6" s="188" t="s">
        <v>163</v>
      </c>
      <c r="AB6" s="188" t="s">
        <v>74</v>
      </c>
      <c r="AC6" s="188"/>
      <c r="AD6" s="188" t="s">
        <v>195</v>
      </c>
      <c r="AE6" s="188"/>
      <c r="AF6" s="193" t="s">
        <v>196</v>
      </c>
      <c r="AG6" s="193"/>
      <c r="AH6" s="193" t="s">
        <v>87</v>
      </c>
      <c r="AI6" s="193"/>
      <c r="AJ6" s="193" t="s">
        <v>96</v>
      </c>
      <c r="AK6" s="193"/>
      <c r="AL6" s="112" t="s">
        <v>164</v>
      </c>
      <c r="AM6" s="188" t="s">
        <v>165</v>
      </c>
      <c r="AN6" s="188" t="s">
        <v>121</v>
      </c>
      <c r="AO6" s="188"/>
      <c r="AP6" s="191" t="s">
        <v>113</v>
      </c>
      <c r="AQ6" s="192"/>
      <c r="AR6" s="112" t="s">
        <v>166</v>
      </c>
      <c r="AS6" s="188" t="s">
        <v>167</v>
      </c>
      <c r="AT6" s="200"/>
      <c r="AU6" s="188"/>
      <c r="AV6" s="130"/>
      <c r="AW6" s="130"/>
      <c r="AX6" s="130"/>
      <c r="AY6" s="130"/>
      <c r="AZ6" s="130"/>
      <c r="BA6" s="130"/>
    </row>
    <row r="7" spans="1:53" s="122" customFormat="1" ht="42" customHeight="1" x14ac:dyDescent="0.3">
      <c r="A7" s="193"/>
      <c r="B7" s="202"/>
      <c r="C7" s="193"/>
      <c r="D7" s="112" t="s">
        <v>168</v>
      </c>
      <c r="E7" s="112" t="s">
        <v>169</v>
      </c>
      <c r="F7" s="112" t="s">
        <v>168</v>
      </c>
      <c r="G7" s="112" t="s">
        <v>169</v>
      </c>
      <c r="H7" s="112" t="s">
        <v>168</v>
      </c>
      <c r="I7" s="112" t="s">
        <v>169</v>
      </c>
      <c r="J7" s="112" t="s">
        <v>169</v>
      </c>
      <c r="K7" s="188"/>
      <c r="L7" s="112" t="s">
        <v>168</v>
      </c>
      <c r="M7" s="112" t="s">
        <v>169</v>
      </c>
      <c r="N7" s="112" t="s">
        <v>168</v>
      </c>
      <c r="O7" s="112" t="s">
        <v>169</v>
      </c>
      <c r="P7" s="112" t="s">
        <v>168</v>
      </c>
      <c r="Q7" s="112" t="s">
        <v>169</v>
      </c>
      <c r="R7" s="112" t="s">
        <v>168</v>
      </c>
      <c r="S7" s="112" t="s">
        <v>169</v>
      </c>
      <c r="T7" s="112" t="s">
        <v>168</v>
      </c>
      <c r="U7" s="112" t="s">
        <v>169</v>
      </c>
      <c r="V7" s="112" t="s">
        <v>169</v>
      </c>
      <c r="W7" s="195"/>
      <c r="X7" s="112" t="s">
        <v>168</v>
      </c>
      <c r="Y7" s="112" t="s">
        <v>169</v>
      </c>
      <c r="Z7" s="112" t="s">
        <v>169</v>
      </c>
      <c r="AA7" s="188"/>
      <c r="AB7" s="112" t="s">
        <v>168</v>
      </c>
      <c r="AC7" s="112" t="s">
        <v>169</v>
      </c>
      <c r="AD7" s="112" t="s">
        <v>168</v>
      </c>
      <c r="AE7" s="112" t="s">
        <v>169</v>
      </c>
      <c r="AF7" s="112" t="s">
        <v>168</v>
      </c>
      <c r="AG7" s="112" t="s">
        <v>169</v>
      </c>
      <c r="AH7" s="112" t="s">
        <v>168</v>
      </c>
      <c r="AI7" s="112" t="s">
        <v>169</v>
      </c>
      <c r="AJ7" s="112" t="s">
        <v>168</v>
      </c>
      <c r="AK7" s="112" t="s">
        <v>169</v>
      </c>
      <c r="AL7" s="112" t="s">
        <v>169</v>
      </c>
      <c r="AM7" s="188"/>
      <c r="AN7" s="112" t="s">
        <v>168</v>
      </c>
      <c r="AO7" s="112" t="s">
        <v>169</v>
      </c>
      <c r="AP7" s="112" t="s">
        <v>168</v>
      </c>
      <c r="AQ7" s="112" t="s">
        <v>169</v>
      </c>
      <c r="AR7" s="112" t="s">
        <v>169</v>
      </c>
      <c r="AS7" s="188"/>
      <c r="AT7" s="200"/>
      <c r="AU7" s="188"/>
      <c r="AV7" s="131"/>
      <c r="AW7" s="130"/>
      <c r="AX7" s="130"/>
      <c r="AY7" s="130"/>
      <c r="AZ7" s="130"/>
      <c r="BA7" s="130"/>
    </row>
    <row r="8" spans="1:53" s="123" customFormat="1" ht="56.25" customHeight="1" x14ac:dyDescent="0.3">
      <c r="A8" s="113">
        <v>1</v>
      </c>
      <c r="B8" s="98">
        <v>2</v>
      </c>
      <c r="C8" s="113">
        <v>3</v>
      </c>
      <c r="D8" s="113">
        <v>4</v>
      </c>
      <c r="E8" s="113" t="s">
        <v>170</v>
      </c>
      <c r="F8" s="113">
        <v>6</v>
      </c>
      <c r="G8" s="113" t="s">
        <v>171</v>
      </c>
      <c r="H8" s="113">
        <v>8</v>
      </c>
      <c r="I8" s="113" t="s">
        <v>172</v>
      </c>
      <c r="J8" s="113" t="s">
        <v>199</v>
      </c>
      <c r="K8" s="113">
        <v>11</v>
      </c>
      <c r="L8" s="113">
        <v>12</v>
      </c>
      <c r="M8" s="113" t="s">
        <v>200</v>
      </c>
      <c r="N8" s="113">
        <v>14</v>
      </c>
      <c r="O8" s="113" t="s">
        <v>201</v>
      </c>
      <c r="P8" s="113">
        <v>16</v>
      </c>
      <c r="Q8" s="113" t="s">
        <v>173</v>
      </c>
      <c r="R8" s="113">
        <v>18</v>
      </c>
      <c r="S8" s="113" t="s">
        <v>174</v>
      </c>
      <c r="T8" s="113">
        <v>20</v>
      </c>
      <c r="U8" s="113" t="s">
        <v>175</v>
      </c>
      <c r="V8" s="113" t="s">
        <v>202</v>
      </c>
      <c r="W8" s="113">
        <v>23</v>
      </c>
      <c r="X8" s="113">
        <v>24</v>
      </c>
      <c r="Y8" s="113" t="s">
        <v>176</v>
      </c>
      <c r="Z8" s="113" t="s">
        <v>203</v>
      </c>
      <c r="AA8" s="113">
        <v>27</v>
      </c>
      <c r="AB8" s="113">
        <v>28</v>
      </c>
      <c r="AC8" s="113" t="s">
        <v>204</v>
      </c>
      <c r="AD8" s="113">
        <v>30</v>
      </c>
      <c r="AE8" s="99" t="s">
        <v>177</v>
      </c>
      <c r="AF8" s="99">
        <v>32</v>
      </c>
      <c r="AG8" s="99" t="s">
        <v>178</v>
      </c>
      <c r="AH8" s="99">
        <v>34</v>
      </c>
      <c r="AI8" s="99" t="s">
        <v>179</v>
      </c>
      <c r="AJ8" s="99">
        <v>36</v>
      </c>
      <c r="AK8" s="99" t="s">
        <v>205</v>
      </c>
      <c r="AL8" s="99" t="s">
        <v>206</v>
      </c>
      <c r="AM8" s="99">
        <v>39</v>
      </c>
      <c r="AN8" s="99">
        <v>40</v>
      </c>
      <c r="AO8" s="99" t="s">
        <v>180</v>
      </c>
      <c r="AP8" s="99">
        <v>42</v>
      </c>
      <c r="AQ8" s="99" t="s">
        <v>207</v>
      </c>
      <c r="AR8" s="114" t="s">
        <v>208</v>
      </c>
      <c r="AS8" s="114">
        <v>45</v>
      </c>
      <c r="AT8" s="100">
        <v>46</v>
      </c>
      <c r="AU8" s="99">
        <v>47</v>
      </c>
      <c r="AV8" s="132"/>
      <c r="AW8" s="133"/>
      <c r="AX8" s="133"/>
      <c r="AY8" s="133"/>
      <c r="AZ8" s="133"/>
      <c r="BA8" s="133"/>
    </row>
    <row r="9" spans="1:53" s="122" customFormat="1" ht="19.2" customHeight="1" x14ac:dyDescent="0.3">
      <c r="A9" s="185" t="s">
        <v>181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7"/>
      <c r="AV9" s="131"/>
      <c r="AW9" s="130"/>
      <c r="AX9" s="130"/>
      <c r="AY9" s="130"/>
    </row>
    <row r="10" spans="1:53" s="122" customFormat="1" ht="34.200000000000003" customHeight="1" x14ac:dyDescent="0.3">
      <c r="A10" s="102" t="s">
        <v>188</v>
      </c>
      <c r="B10" s="112">
        <v>902</v>
      </c>
      <c r="C10" s="105" t="s">
        <v>182</v>
      </c>
      <c r="D10" s="104">
        <v>5</v>
      </c>
      <c r="E10" s="104">
        <v>74.999999999999986</v>
      </c>
      <c r="F10" s="104">
        <v>0</v>
      </c>
      <c r="G10" s="104">
        <v>0</v>
      </c>
      <c r="H10" s="104">
        <v>5</v>
      </c>
      <c r="I10" s="104">
        <v>10</v>
      </c>
      <c r="J10" s="104">
        <v>84.999999999999986</v>
      </c>
      <c r="K10" s="104">
        <v>21.249999999999996</v>
      </c>
      <c r="L10" s="104">
        <v>1</v>
      </c>
      <c r="M10" s="104">
        <v>0</v>
      </c>
      <c r="N10" s="104">
        <v>1</v>
      </c>
      <c r="O10" s="104">
        <v>20</v>
      </c>
      <c r="P10" s="104">
        <v>1</v>
      </c>
      <c r="Q10" s="104">
        <v>7.5</v>
      </c>
      <c r="R10" s="104">
        <v>5</v>
      </c>
      <c r="S10" s="104">
        <v>12.5</v>
      </c>
      <c r="T10" s="104">
        <v>1</v>
      </c>
      <c r="U10" s="104">
        <v>20</v>
      </c>
      <c r="V10" s="104">
        <v>60</v>
      </c>
      <c r="W10" s="104">
        <v>26.249999999999989</v>
      </c>
      <c r="X10" s="104">
        <v>1</v>
      </c>
      <c r="Y10" s="104">
        <v>50</v>
      </c>
      <c r="Z10" s="104">
        <v>50</v>
      </c>
      <c r="AA10" s="104">
        <v>7.5</v>
      </c>
      <c r="AB10" s="104">
        <v>0</v>
      </c>
      <c r="AC10" s="104">
        <v>0</v>
      </c>
      <c r="AD10" s="104">
        <v>5</v>
      </c>
      <c r="AE10" s="104">
        <v>7.5</v>
      </c>
      <c r="AF10" s="104">
        <v>1</v>
      </c>
      <c r="AG10" s="104">
        <v>0</v>
      </c>
      <c r="AH10" s="104">
        <v>1</v>
      </c>
      <c r="AI10" s="104">
        <v>10</v>
      </c>
      <c r="AJ10" s="104">
        <v>1</v>
      </c>
      <c r="AK10" s="104">
        <v>7.5</v>
      </c>
      <c r="AL10" s="103">
        <v>25</v>
      </c>
      <c r="AM10" s="104">
        <v>7.4074074074074066</v>
      </c>
      <c r="AN10" s="104">
        <v>1</v>
      </c>
      <c r="AO10" s="104">
        <v>32.5</v>
      </c>
      <c r="AP10" s="104">
        <v>1</v>
      </c>
      <c r="AQ10" s="104">
        <v>17.5</v>
      </c>
      <c r="AR10" s="104">
        <v>50</v>
      </c>
      <c r="AS10" s="104">
        <v>2.4999999999999996</v>
      </c>
      <c r="AT10" s="104">
        <v>64.907407407407391</v>
      </c>
      <c r="AU10" s="101">
        <v>1</v>
      </c>
      <c r="AV10" s="131"/>
      <c r="AW10" s="134"/>
      <c r="AX10" s="135"/>
      <c r="AY10" s="130"/>
    </row>
    <row r="11" spans="1:53" s="122" customFormat="1" ht="27" customHeight="1" x14ac:dyDescent="0.3">
      <c r="A11" s="102" t="s">
        <v>187</v>
      </c>
      <c r="B11" s="112">
        <v>912</v>
      </c>
      <c r="C11" s="105" t="s">
        <v>182</v>
      </c>
      <c r="D11" s="103">
        <v>0</v>
      </c>
      <c r="E11" s="104">
        <v>0</v>
      </c>
      <c r="F11" s="104">
        <v>1</v>
      </c>
      <c r="G11" s="104">
        <v>35</v>
      </c>
      <c r="H11" s="104">
        <v>5</v>
      </c>
      <c r="I11" s="104">
        <v>10</v>
      </c>
      <c r="J11" s="104">
        <v>45</v>
      </c>
      <c r="K11" s="104">
        <v>11.25</v>
      </c>
      <c r="L11" s="104">
        <v>0</v>
      </c>
      <c r="M11" s="104">
        <v>0</v>
      </c>
      <c r="N11" s="104">
        <v>0</v>
      </c>
      <c r="O11" s="104">
        <v>0</v>
      </c>
      <c r="P11" s="104">
        <v>1</v>
      </c>
      <c r="Q11" s="104">
        <v>7.5</v>
      </c>
      <c r="R11" s="104">
        <v>5</v>
      </c>
      <c r="S11" s="104">
        <v>12.5</v>
      </c>
      <c r="T11" s="104">
        <v>1</v>
      </c>
      <c r="U11" s="104">
        <v>20</v>
      </c>
      <c r="V11" s="104">
        <v>40</v>
      </c>
      <c r="W11" s="104">
        <v>17.499999999999993</v>
      </c>
      <c r="X11" s="104">
        <v>1</v>
      </c>
      <c r="Y11" s="104">
        <v>50</v>
      </c>
      <c r="Z11" s="104">
        <v>50</v>
      </c>
      <c r="AA11" s="104">
        <v>7.5</v>
      </c>
      <c r="AB11" s="104">
        <v>0</v>
      </c>
      <c r="AC11" s="104">
        <v>0</v>
      </c>
      <c r="AD11" s="104">
        <v>5</v>
      </c>
      <c r="AE11" s="104">
        <v>7.5</v>
      </c>
      <c r="AF11" s="104">
        <v>0</v>
      </c>
      <c r="AG11" s="104">
        <v>0</v>
      </c>
      <c r="AH11" s="104">
        <v>1</v>
      </c>
      <c r="AI11" s="104">
        <v>10</v>
      </c>
      <c r="AJ11" s="104">
        <v>1</v>
      </c>
      <c r="AK11" s="104">
        <v>7.5</v>
      </c>
      <c r="AL11" s="103">
        <v>25</v>
      </c>
      <c r="AM11" s="104">
        <v>7.4074074074074066</v>
      </c>
      <c r="AN11" s="104">
        <v>1</v>
      </c>
      <c r="AO11" s="104">
        <v>32.5</v>
      </c>
      <c r="AP11" s="104">
        <v>1</v>
      </c>
      <c r="AQ11" s="104">
        <v>17.5</v>
      </c>
      <c r="AR11" s="104">
        <v>50</v>
      </c>
      <c r="AS11" s="104">
        <v>2.4999999999999996</v>
      </c>
      <c r="AT11" s="104">
        <v>46.157407407407398</v>
      </c>
      <c r="AU11" s="101">
        <v>3</v>
      </c>
      <c r="AV11" s="131"/>
      <c r="AW11" s="134"/>
      <c r="AX11" s="135"/>
      <c r="AY11" s="130"/>
    </row>
    <row r="12" spans="1:53" s="122" customFormat="1" ht="28.2" customHeight="1" x14ac:dyDescent="0.3">
      <c r="A12" s="102" t="s">
        <v>194</v>
      </c>
      <c r="B12" s="112">
        <v>923</v>
      </c>
      <c r="C12" s="105" t="s">
        <v>182</v>
      </c>
      <c r="D12" s="104">
        <v>3</v>
      </c>
      <c r="E12" s="104">
        <v>44.999999999999993</v>
      </c>
      <c r="F12" s="104">
        <v>0</v>
      </c>
      <c r="G12" s="104">
        <v>0</v>
      </c>
      <c r="H12" s="104">
        <v>5</v>
      </c>
      <c r="I12" s="104">
        <v>10</v>
      </c>
      <c r="J12" s="104">
        <v>54.999999999999993</v>
      </c>
      <c r="K12" s="104">
        <v>13.749999999999998</v>
      </c>
      <c r="L12" s="104">
        <v>0</v>
      </c>
      <c r="M12" s="104">
        <v>0</v>
      </c>
      <c r="N12" s="104">
        <v>1</v>
      </c>
      <c r="O12" s="104">
        <v>20</v>
      </c>
      <c r="P12" s="104">
        <v>1</v>
      </c>
      <c r="Q12" s="104">
        <v>7.5</v>
      </c>
      <c r="R12" s="104">
        <v>5</v>
      </c>
      <c r="S12" s="104">
        <v>12.5</v>
      </c>
      <c r="T12" s="104">
        <v>0</v>
      </c>
      <c r="U12" s="104">
        <v>0</v>
      </c>
      <c r="V12" s="104">
        <v>40</v>
      </c>
      <c r="W12" s="104">
        <v>17.499999999999993</v>
      </c>
      <c r="X12" s="104">
        <v>1</v>
      </c>
      <c r="Y12" s="104">
        <v>50</v>
      </c>
      <c r="Z12" s="104">
        <v>50</v>
      </c>
      <c r="AA12" s="104">
        <v>7.5</v>
      </c>
      <c r="AB12" s="104">
        <v>1</v>
      </c>
      <c r="AC12" s="104">
        <v>25</v>
      </c>
      <c r="AD12" s="104">
        <v>5</v>
      </c>
      <c r="AE12" s="104">
        <v>7.5</v>
      </c>
      <c r="AF12" s="104">
        <v>0</v>
      </c>
      <c r="AG12" s="104">
        <v>0</v>
      </c>
      <c r="AH12" s="104">
        <v>1</v>
      </c>
      <c r="AI12" s="104">
        <v>10</v>
      </c>
      <c r="AJ12" s="104">
        <v>1</v>
      </c>
      <c r="AK12" s="104">
        <v>0</v>
      </c>
      <c r="AL12" s="103">
        <v>42.5</v>
      </c>
      <c r="AM12" s="104">
        <v>12.592592592592592</v>
      </c>
      <c r="AN12" s="104">
        <v>1</v>
      </c>
      <c r="AO12" s="104">
        <v>32.5</v>
      </c>
      <c r="AP12" s="104">
        <v>1</v>
      </c>
      <c r="AQ12" s="104">
        <v>17.5</v>
      </c>
      <c r="AR12" s="104">
        <v>50</v>
      </c>
      <c r="AS12" s="104">
        <v>2.4999999999999996</v>
      </c>
      <c r="AT12" s="104">
        <v>53.842592592592581</v>
      </c>
      <c r="AU12" s="101">
        <v>2</v>
      </c>
      <c r="AV12" s="131"/>
      <c r="AW12" s="134"/>
      <c r="AX12" s="135"/>
      <c r="AY12" s="130"/>
    </row>
    <row r="13" spans="1:53" s="120" customFormat="1" ht="27.75" customHeight="1" x14ac:dyDescent="0.3">
      <c r="A13" s="115" t="s">
        <v>183</v>
      </c>
      <c r="B13" s="115"/>
      <c r="C13" s="115"/>
      <c r="D13" s="116">
        <v>3</v>
      </c>
      <c r="E13" s="116">
        <v>44.999999999999993</v>
      </c>
      <c r="F13" s="116">
        <v>1</v>
      </c>
      <c r="G13" s="116">
        <v>35</v>
      </c>
      <c r="H13" s="116">
        <v>10</v>
      </c>
      <c r="I13" s="116">
        <v>20</v>
      </c>
      <c r="J13" s="116">
        <v>100</v>
      </c>
      <c r="K13" s="116">
        <v>25</v>
      </c>
      <c r="L13" s="116">
        <v>0</v>
      </c>
      <c r="M13" s="116">
        <v>20</v>
      </c>
      <c r="N13" s="116">
        <v>1</v>
      </c>
      <c r="O13" s="116">
        <v>20</v>
      </c>
      <c r="P13" s="116">
        <v>2</v>
      </c>
      <c r="Q13" s="116">
        <v>15</v>
      </c>
      <c r="R13" s="116">
        <v>10</v>
      </c>
      <c r="S13" s="116">
        <v>25</v>
      </c>
      <c r="T13" s="116">
        <v>1</v>
      </c>
      <c r="U13" s="116">
        <v>20</v>
      </c>
      <c r="V13" s="116">
        <v>80</v>
      </c>
      <c r="W13" s="116">
        <v>34.999999999999986</v>
      </c>
      <c r="X13" s="116">
        <v>2</v>
      </c>
      <c r="Y13" s="116">
        <v>100</v>
      </c>
      <c r="Z13" s="116">
        <v>100</v>
      </c>
      <c r="AA13" s="116">
        <v>15</v>
      </c>
      <c r="AB13" s="116">
        <v>1</v>
      </c>
      <c r="AC13" s="116">
        <v>25</v>
      </c>
      <c r="AD13" s="116">
        <v>10</v>
      </c>
      <c r="AE13" s="116">
        <v>15</v>
      </c>
      <c r="AF13" s="116">
        <v>0</v>
      </c>
      <c r="AG13" s="116">
        <v>25</v>
      </c>
      <c r="AH13" s="116">
        <v>2</v>
      </c>
      <c r="AI13" s="116">
        <v>20</v>
      </c>
      <c r="AJ13" s="116">
        <v>2</v>
      </c>
      <c r="AK13" s="116">
        <v>15</v>
      </c>
      <c r="AL13" s="116">
        <v>67.5</v>
      </c>
      <c r="AM13" s="116">
        <v>20</v>
      </c>
      <c r="AN13" s="116">
        <v>2</v>
      </c>
      <c r="AO13" s="116">
        <v>65</v>
      </c>
      <c r="AP13" s="116">
        <v>2</v>
      </c>
      <c r="AQ13" s="116">
        <v>35</v>
      </c>
      <c r="AR13" s="116">
        <v>100</v>
      </c>
      <c r="AS13" s="116">
        <v>4.9999999999999991</v>
      </c>
      <c r="AT13" s="116">
        <v>99.999999999999972</v>
      </c>
      <c r="AU13" s="117"/>
      <c r="AV13" s="118"/>
      <c r="AW13" s="136"/>
      <c r="AX13" s="119"/>
      <c r="AY13" s="119"/>
      <c r="AZ13" s="119"/>
      <c r="BA13" s="119"/>
    </row>
    <row r="14" spans="1:53" s="122" customFormat="1" ht="20.399999999999999" customHeight="1" x14ac:dyDescent="0.3">
      <c r="A14" s="185" t="s">
        <v>190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7"/>
      <c r="AV14" s="137"/>
      <c r="AX14" s="130"/>
    </row>
    <row r="15" spans="1:53" s="122" customFormat="1" ht="28.2" customHeight="1" x14ac:dyDescent="0.3">
      <c r="A15" s="102" t="s">
        <v>191</v>
      </c>
      <c r="B15" s="112">
        <v>901</v>
      </c>
      <c r="C15" s="105" t="s">
        <v>184</v>
      </c>
      <c r="D15" s="103">
        <v>3</v>
      </c>
      <c r="E15" s="104">
        <v>10.384615384615383</v>
      </c>
      <c r="F15" s="104">
        <v>0</v>
      </c>
      <c r="G15" s="104">
        <v>0</v>
      </c>
      <c r="H15" s="104">
        <v>5</v>
      </c>
      <c r="I15" s="104">
        <v>6.6666666666666661</v>
      </c>
      <c r="J15" s="104">
        <v>17.051282051282051</v>
      </c>
      <c r="K15" s="104">
        <v>6.5581854043392509</v>
      </c>
      <c r="L15" s="104">
        <v>0</v>
      </c>
      <c r="M15" s="104">
        <v>0</v>
      </c>
      <c r="N15" s="104">
        <v>1</v>
      </c>
      <c r="O15" s="104">
        <v>6.6666666666666661</v>
      </c>
      <c r="P15" s="104">
        <v>1</v>
      </c>
      <c r="Q15" s="104">
        <v>5</v>
      </c>
      <c r="R15" s="104">
        <v>0</v>
      </c>
      <c r="S15" s="104">
        <v>0</v>
      </c>
      <c r="T15" s="104">
        <v>1</v>
      </c>
      <c r="U15" s="104">
        <v>6.6666666666666661</v>
      </c>
      <c r="V15" s="104">
        <v>18.333333333333332</v>
      </c>
      <c r="W15" s="104">
        <v>8.0208333333333304</v>
      </c>
      <c r="X15" s="104">
        <v>1</v>
      </c>
      <c r="Y15" s="104">
        <v>50</v>
      </c>
      <c r="Z15" s="104">
        <v>50</v>
      </c>
      <c r="AA15" s="104">
        <v>7.5</v>
      </c>
      <c r="AB15" s="104">
        <v>0</v>
      </c>
      <c r="AC15" s="104">
        <v>0</v>
      </c>
      <c r="AD15" s="104">
        <v>5</v>
      </c>
      <c r="AE15" s="104">
        <v>5</v>
      </c>
      <c r="AF15" s="104">
        <v>0</v>
      </c>
      <c r="AG15" s="104">
        <v>0</v>
      </c>
      <c r="AH15" s="104">
        <v>1</v>
      </c>
      <c r="AI15" s="104">
        <v>10</v>
      </c>
      <c r="AJ15" s="104">
        <v>1</v>
      </c>
      <c r="AK15" s="104">
        <v>5</v>
      </c>
      <c r="AL15" s="103">
        <v>20</v>
      </c>
      <c r="AM15" s="104">
        <v>8</v>
      </c>
      <c r="AN15" s="104">
        <v>1</v>
      </c>
      <c r="AO15" s="104">
        <v>21.666666666666664</v>
      </c>
      <c r="AP15" s="104">
        <v>1</v>
      </c>
      <c r="AQ15" s="104">
        <v>11.666666666666666</v>
      </c>
      <c r="AR15" s="104">
        <v>33.333333333333329</v>
      </c>
      <c r="AS15" s="104">
        <v>1.6666666666666663</v>
      </c>
      <c r="AT15" s="104">
        <v>31.745685404339248</v>
      </c>
      <c r="AU15" s="101">
        <v>2</v>
      </c>
      <c r="AV15" s="137"/>
      <c r="AX15" s="135"/>
    </row>
    <row r="16" spans="1:53" s="122" customFormat="1" ht="28.2" customHeight="1" x14ac:dyDescent="0.3">
      <c r="A16" s="102" t="s">
        <v>193</v>
      </c>
      <c r="B16" s="112">
        <v>904</v>
      </c>
      <c r="C16" s="105" t="s">
        <v>184</v>
      </c>
      <c r="D16" s="103">
        <v>5</v>
      </c>
      <c r="E16" s="104">
        <v>17.307692307692307</v>
      </c>
      <c r="F16" s="104">
        <v>0</v>
      </c>
      <c r="G16" s="104">
        <v>0</v>
      </c>
      <c r="H16" s="104">
        <v>5</v>
      </c>
      <c r="I16" s="104">
        <v>6.6666666666666661</v>
      </c>
      <c r="J16" s="104">
        <v>23.974358974358971</v>
      </c>
      <c r="K16" s="104">
        <v>9.2209072978303741</v>
      </c>
      <c r="L16" s="104">
        <v>0</v>
      </c>
      <c r="M16" s="104">
        <v>0</v>
      </c>
      <c r="N16" s="104">
        <v>1</v>
      </c>
      <c r="O16" s="104">
        <v>6.6666666666666661</v>
      </c>
      <c r="P16" s="104">
        <v>1</v>
      </c>
      <c r="Q16" s="104">
        <v>5</v>
      </c>
      <c r="R16" s="104">
        <v>5</v>
      </c>
      <c r="S16" s="104">
        <v>12.5</v>
      </c>
      <c r="T16" s="104">
        <v>1</v>
      </c>
      <c r="U16" s="104">
        <v>6.6666666666666661</v>
      </c>
      <c r="V16" s="104">
        <v>30.833333333333332</v>
      </c>
      <c r="W16" s="104">
        <v>13.489583333333327</v>
      </c>
      <c r="X16" s="104">
        <v>1</v>
      </c>
      <c r="Y16" s="104">
        <v>50</v>
      </c>
      <c r="Z16" s="104">
        <v>50</v>
      </c>
      <c r="AA16" s="104">
        <v>7.5</v>
      </c>
      <c r="AB16" s="104">
        <v>0</v>
      </c>
      <c r="AC16" s="104">
        <v>0</v>
      </c>
      <c r="AD16" s="104">
        <v>5</v>
      </c>
      <c r="AE16" s="104">
        <v>5</v>
      </c>
      <c r="AF16" s="104">
        <v>0</v>
      </c>
      <c r="AG16" s="104">
        <v>0</v>
      </c>
      <c r="AH16" s="104">
        <v>1</v>
      </c>
      <c r="AI16" s="104">
        <v>10</v>
      </c>
      <c r="AJ16" s="104">
        <v>1</v>
      </c>
      <c r="AK16" s="104">
        <v>5</v>
      </c>
      <c r="AL16" s="103">
        <v>20</v>
      </c>
      <c r="AM16" s="104">
        <v>8</v>
      </c>
      <c r="AN16" s="104">
        <v>1</v>
      </c>
      <c r="AO16" s="104">
        <v>21.666666666666664</v>
      </c>
      <c r="AP16" s="104">
        <v>1</v>
      </c>
      <c r="AQ16" s="104">
        <v>11.666666666666666</v>
      </c>
      <c r="AR16" s="104">
        <v>33.333333333333329</v>
      </c>
      <c r="AS16" s="104">
        <v>1.6666666666666663</v>
      </c>
      <c r="AT16" s="104">
        <v>39.877157297830365</v>
      </c>
      <c r="AU16" s="101">
        <v>1</v>
      </c>
      <c r="AV16" s="137"/>
      <c r="AX16" s="135"/>
    </row>
    <row r="17" spans="1:78" s="122" customFormat="1" ht="28.2" customHeight="1" x14ac:dyDescent="0.3">
      <c r="A17" s="102" t="s">
        <v>192</v>
      </c>
      <c r="B17" s="112">
        <v>906</v>
      </c>
      <c r="C17" s="105" t="s">
        <v>184</v>
      </c>
      <c r="D17" s="103">
        <v>5</v>
      </c>
      <c r="E17" s="104">
        <v>17.307692307692307</v>
      </c>
      <c r="F17" s="104">
        <v>0</v>
      </c>
      <c r="G17" s="104">
        <v>0</v>
      </c>
      <c r="H17" s="104">
        <v>5</v>
      </c>
      <c r="I17" s="104">
        <v>6.6666666666666661</v>
      </c>
      <c r="J17" s="104">
        <v>23.974358974358971</v>
      </c>
      <c r="K17" s="104">
        <v>9.2209072978303741</v>
      </c>
      <c r="L17" s="104">
        <v>0</v>
      </c>
      <c r="M17" s="104">
        <v>0</v>
      </c>
      <c r="N17" s="104">
        <v>1</v>
      </c>
      <c r="O17" s="104">
        <v>6.6666666666666661</v>
      </c>
      <c r="P17" s="104">
        <v>1</v>
      </c>
      <c r="Q17" s="104">
        <v>5</v>
      </c>
      <c r="R17" s="104">
        <v>5</v>
      </c>
      <c r="S17" s="104">
        <v>12.5</v>
      </c>
      <c r="T17" s="104">
        <v>1</v>
      </c>
      <c r="U17" s="104">
        <v>6.6666666666666661</v>
      </c>
      <c r="V17" s="104">
        <v>30.833333333333332</v>
      </c>
      <c r="W17" s="104">
        <v>13.489583333333327</v>
      </c>
      <c r="X17" s="104">
        <v>0</v>
      </c>
      <c r="Y17" s="104">
        <v>0</v>
      </c>
      <c r="Z17" s="104">
        <v>0</v>
      </c>
      <c r="AA17" s="104">
        <v>0</v>
      </c>
      <c r="AB17" s="104">
        <v>0</v>
      </c>
      <c r="AC17" s="104">
        <v>0</v>
      </c>
      <c r="AD17" s="104">
        <v>5</v>
      </c>
      <c r="AE17" s="104">
        <v>5</v>
      </c>
      <c r="AF17" s="104">
        <v>0</v>
      </c>
      <c r="AG17" s="104">
        <v>0</v>
      </c>
      <c r="AH17" s="104">
        <v>0</v>
      </c>
      <c r="AI17" s="104">
        <v>0</v>
      </c>
      <c r="AJ17" s="104">
        <v>1</v>
      </c>
      <c r="AK17" s="104">
        <v>5</v>
      </c>
      <c r="AL17" s="103">
        <v>10</v>
      </c>
      <c r="AM17" s="104">
        <v>4</v>
      </c>
      <c r="AN17" s="104">
        <v>1</v>
      </c>
      <c r="AO17" s="104">
        <v>21.666666666666664</v>
      </c>
      <c r="AP17" s="104">
        <v>1</v>
      </c>
      <c r="AQ17" s="104">
        <v>11.666666666666666</v>
      </c>
      <c r="AR17" s="104">
        <v>33.333333333333329</v>
      </c>
      <c r="AS17" s="104">
        <v>1.6666666666666663</v>
      </c>
      <c r="AT17" s="104">
        <v>28.377157297830369</v>
      </c>
      <c r="AU17" s="101">
        <v>3</v>
      </c>
      <c r="AV17" s="137"/>
      <c r="AX17" s="135"/>
    </row>
    <row r="18" spans="1:78" s="122" customFormat="1" ht="46.5" hidden="1" customHeight="1" x14ac:dyDescent="0.3">
      <c r="B18" s="107"/>
      <c r="C18" s="105"/>
      <c r="D18" s="10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3"/>
      <c r="AM18" s="104"/>
      <c r="AN18" s="104"/>
      <c r="AO18" s="104"/>
      <c r="AP18" s="104"/>
      <c r="AQ18" s="104"/>
      <c r="AR18" s="104"/>
      <c r="AS18" s="104"/>
      <c r="AT18" s="104"/>
      <c r="AU18" s="101"/>
      <c r="AV18" s="137"/>
      <c r="AX18" s="135"/>
    </row>
    <row r="19" spans="1:78" s="122" customFormat="1" ht="26.25" hidden="1" customHeight="1" x14ac:dyDescent="0.3">
      <c r="A19" s="102"/>
      <c r="B19" s="107"/>
      <c r="C19" s="105"/>
      <c r="D19" s="103"/>
      <c r="E19" s="104"/>
      <c r="F19" s="104"/>
      <c r="G19" s="104"/>
      <c r="H19" s="104"/>
      <c r="I19" s="108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3"/>
      <c r="AM19" s="104"/>
      <c r="AN19" s="104"/>
      <c r="AO19" s="104"/>
      <c r="AP19" s="104"/>
      <c r="AQ19" s="104"/>
      <c r="AR19" s="104"/>
      <c r="AS19" s="104"/>
      <c r="AT19" s="104"/>
      <c r="AU19" s="101"/>
      <c r="AV19" s="137"/>
    </row>
    <row r="20" spans="1:78" s="122" customFormat="1" ht="43.5" hidden="1" customHeight="1" x14ac:dyDescent="0.3">
      <c r="A20" s="102"/>
      <c r="B20" s="105"/>
      <c r="C20" s="105"/>
      <c r="D20" s="103"/>
      <c r="E20" s="104"/>
      <c r="F20" s="104"/>
      <c r="G20" s="104"/>
      <c r="H20" s="104"/>
      <c r="I20" s="108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3"/>
      <c r="AM20" s="104"/>
      <c r="AN20" s="104"/>
      <c r="AO20" s="104"/>
      <c r="AP20" s="104"/>
      <c r="AQ20" s="104"/>
      <c r="AR20" s="104"/>
      <c r="AS20" s="104"/>
      <c r="AT20" s="104"/>
      <c r="AU20" s="101"/>
      <c r="AV20" s="137"/>
      <c r="AW20" s="130"/>
      <c r="AX20" s="130"/>
      <c r="AY20" s="130"/>
      <c r="AZ20" s="130"/>
      <c r="BA20" s="130"/>
    </row>
    <row r="21" spans="1:78" s="120" customFormat="1" ht="29.25" customHeight="1" x14ac:dyDescent="0.3">
      <c r="A21" s="138" t="s">
        <v>183</v>
      </c>
      <c r="B21" s="138"/>
      <c r="C21" s="138"/>
      <c r="D21" s="116">
        <v>13</v>
      </c>
      <c r="E21" s="116">
        <v>44.999999999999993</v>
      </c>
      <c r="F21" s="116">
        <v>0</v>
      </c>
      <c r="G21" s="116">
        <v>35</v>
      </c>
      <c r="H21" s="116">
        <v>15</v>
      </c>
      <c r="I21" s="116">
        <v>20</v>
      </c>
      <c r="J21" s="116">
        <v>65</v>
      </c>
      <c r="K21" s="116">
        <v>25</v>
      </c>
      <c r="L21" s="116">
        <v>0</v>
      </c>
      <c r="M21" s="116">
        <v>20</v>
      </c>
      <c r="N21" s="116">
        <v>3</v>
      </c>
      <c r="O21" s="116">
        <v>20</v>
      </c>
      <c r="P21" s="116">
        <v>3</v>
      </c>
      <c r="Q21" s="116">
        <v>15</v>
      </c>
      <c r="R21" s="116">
        <v>10</v>
      </c>
      <c r="S21" s="116">
        <v>25</v>
      </c>
      <c r="T21" s="116">
        <v>3</v>
      </c>
      <c r="U21" s="116">
        <v>20</v>
      </c>
      <c r="V21" s="116">
        <v>80</v>
      </c>
      <c r="W21" s="116">
        <v>34.999999999999986</v>
      </c>
      <c r="X21" s="116">
        <v>2</v>
      </c>
      <c r="Y21" s="116">
        <v>100</v>
      </c>
      <c r="Z21" s="116">
        <v>100</v>
      </c>
      <c r="AA21" s="116">
        <v>15</v>
      </c>
      <c r="AB21" s="116">
        <v>0</v>
      </c>
      <c r="AC21" s="116">
        <v>25</v>
      </c>
      <c r="AD21" s="116">
        <v>15</v>
      </c>
      <c r="AE21" s="116">
        <v>15</v>
      </c>
      <c r="AF21" s="116">
        <v>0</v>
      </c>
      <c r="AG21" s="116">
        <v>25</v>
      </c>
      <c r="AH21" s="116">
        <v>2</v>
      </c>
      <c r="AI21" s="116">
        <v>20</v>
      </c>
      <c r="AJ21" s="116">
        <v>3</v>
      </c>
      <c r="AK21" s="116">
        <v>15</v>
      </c>
      <c r="AL21" s="116">
        <v>50</v>
      </c>
      <c r="AM21" s="116">
        <v>20</v>
      </c>
      <c r="AN21" s="116">
        <v>3</v>
      </c>
      <c r="AO21" s="116">
        <v>65</v>
      </c>
      <c r="AP21" s="116">
        <v>3</v>
      </c>
      <c r="AQ21" s="116">
        <v>35</v>
      </c>
      <c r="AR21" s="116">
        <v>99.999999999999986</v>
      </c>
      <c r="AS21" s="116">
        <v>4.9999999999999991</v>
      </c>
      <c r="AT21" s="116">
        <v>99.999999999999972</v>
      </c>
      <c r="AU21" s="117"/>
      <c r="AV21" s="118"/>
      <c r="AW21" s="139"/>
      <c r="AX21" s="139"/>
      <c r="AY21" s="139"/>
      <c r="AZ21" s="139"/>
      <c r="BA21" s="139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</row>
    <row r="22" spans="1:78" ht="18" x14ac:dyDescent="0.35">
      <c r="B22" s="140"/>
      <c r="C22" s="141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142"/>
      <c r="AV22" s="106"/>
      <c r="AW22" s="143"/>
      <c r="AX22" s="143"/>
      <c r="AY22" s="143"/>
      <c r="AZ22" s="143"/>
      <c r="BA22" s="143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</row>
    <row r="23" spans="1:78" ht="18" x14ac:dyDescent="0.35">
      <c r="A23" s="110" t="s">
        <v>185</v>
      </c>
      <c r="B23" s="109"/>
      <c r="C23" s="97"/>
      <c r="D23" s="144"/>
      <c r="E23" s="96"/>
      <c r="F23" s="96"/>
      <c r="G23" s="96"/>
      <c r="H23" s="96"/>
      <c r="I23" s="96"/>
      <c r="J23" s="96"/>
      <c r="K23" s="96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6"/>
      <c r="W23" s="96"/>
      <c r="X23" s="97"/>
      <c r="Y23" s="97"/>
      <c r="Z23" s="96"/>
      <c r="AA23" s="96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6"/>
      <c r="AM23" s="96"/>
      <c r="AN23" s="97"/>
      <c r="AO23" s="97"/>
      <c r="AP23" s="97"/>
      <c r="AQ23" s="97"/>
      <c r="AR23" s="96"/>
      <c r="AS23" s="96"/>
      <c r="AT23" s="97"/>
      <c r="AU23" s="128"/>
      <c r="AV23" s="145"/>
      <c r="AW23" s="143"/>
      <c r="AX23" s="143"/>
      <c r="AY23" s="143"/>
      <c r="AZ23" s="143"/>
      <c r="BA23" s="143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</row>
    <row r="24" spans="1:78" ht="23.4" customHeight="1" x14ac:dyDescent="0.35">
      <c r="A24" s="110" t="s">
        <v>186</v>
      </c>
      <c r="B24" s="109"/>
      <c r="C24" s="97"/>
      <c r="D24" s="97"/>
      <c r="E24" s="96"/>
      <c r="F24" s="96"/>
      <c r="G24" s="96"/>
      <c r="H24" s="96"/>
      <c r="I24" s="96"/>
      <c r="J24" s="96"/>
      <c r="K24" s="96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6"/>
      <c r="W24" s="96"/>
      <c r="X24" s="97"/>
      <c r="Y24" s="97"/>
      <c r="Z24" s="96"/>
      <c r="AA24" s="96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6"/>
      <c r="AM24" s="96"/>
      <c r="AN24" s="97"/>
      <c r="AO24" s="97"/>
      <c r="AP24" s="97"/>
      <c r="AQ24" s="97"/>
      <c r="AR24" s="96"/>
      <c r="AS24" s="96"/>
      <c r="AT24" s="97"/>
      <c r="AU24" s="128"/>
      <c r="AV24" s="145"/>
      <c r="AW24" s="143"/>
      <c r="AX24" s="143"/>
      <c r="AY24" s="143"/>
      <c r="AZ24" s="143"/>
      <c r="BA24" s="143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</row>
    <row r="25" spans="1:78" ht="18" x14ac:dyDescent="0.35">
      <c r="B25" s="109"/>
      <c r="C25" s="97"/>
      <c r="D25" s="97"/>
      <c r="E25" s="96"/>
      <c r="F25" s="96"/>
      <c r="G25" s="96"/>
      <c r="H25" s="96"/>
      <c r="I25" s="96"/>
      <c r="J25" s="96"/>
      <c r="K25" s="96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6"/>
      <c r="W25" s="96"/>
      <c r="X25" s="97"/>
      <c r="Y25" s="97"/>
      <c r="Z25" s="96"/>
      <c r="AA25" s="96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6"/>
      <c r="AM25" s="96"/>
      <c r="AN25" s="97"/>
      <c r="AO25" s="97"/>
      <c r="AP25" s="97"/>
      <c r="AQ25" s="97"/>
      <c r="AR25" s="96"/>
      <c r="AS25" s="96"/>
      <c r="AT25" s="97"/>
      <c r="AU25" s="128"/>
      <c r="AV25" s="145"/>
      <c r="AW25" s="143"/>
      <c r="AX25" s="143"/>
      <c r="AY25" s="143"/>
      <c r="AZ25" s="143"/>
      <c r="BA25" s="143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</row>
    <row r="26" spans="1:78" s="159" customFormat="1" ht="59.4" customHeight="1" x14ac:dyDescent="0.3">
      <c r="A26" s="189" t="s">
        <v>221</v>
      </c>
      <c r="B26" s="189"/>
      <c r="C26" s="189"/>
      <c r="D26" s="190"/>
      <c r="E26" s="190"/>
      <c r="F26" s="190"/>
      <c r="G26" s="190"/>
      <c r="H26" s="154"/>
      <c r="I26" s="154" t="s">
        <v>222</v>
      </c>
      <c r="J26" s="154"/>
      <c r="K26" s="155"/>
      <c r="L26" s="156"/>
      <c r="M26" s="156"/>
      <c r="N26" s="156"/>
      <c r="O26" s="156"/>
      <c r="P26" s="157"/>
      <c r="Q26" s="156"/>
      <c r="R26" s="157"/>
      <c r="S26" s="156"/>
      <c r="T26" s="157"/>
      <c r="U26" s="156"/>
      <c r="V26" s="154"/>
      <c r="W26" s="155"/>
      <c r="X26" s="156"/>
      <c r="Y26" s="156"/>
      <c r="Z26" s="154"/>
      <c r="AA26" s="155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5"/>
      <c r="AM26" s="155"/>
      <c r="AN26" s="157"/>
      <c r="AO26" s="157"/>
      <c r="AP26" s="157"/>
      <c r="AQ26" s="157"/>
      <c r="AR26" s="155"/>
      <c r="AS26" s="155"/>
      <c r="AT26" s="157"/>
      <c r="AU26" s="158"/>
      <c r="AV26" s="156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</row>
    <row r="27" spans="1:78" s="164" customFormat="1" ht="24.6" customHeight="1" x14ac:dyDescent="0.3">
      <c r="A27" s="159" t="s">
        <v>223</v>
      </c>
      <c r="B27" s="162"/>
      <c r="C27" s="165"/>
      <c r="D27" s="162"/>
      <c r="E27" s="161"/>
      <c r="F27" s="161"/>
      <c r="G27" s="161"/>
      <c r="H27" s="161"/>
      <c r="I27" s="161"/>
      <c r="J27" s="161"/>
      <c r="K27" s="111"/>
      <c r="L27" s="162"/>
      <c r="M27" s="162"/>
      <c r="N27" s="162"/>
      <c r="O27" s="162"/>
      <c r="P27" s="106"/>
      <c r="Q27" s="162"/>
      <c r="R27" s="106"/>
      <c r="S27" s="162"/>
      <c r="T27" s="106"/>
      <c r="U27" s="162"/>
      <c r="V27" s="161"/>
      <c r="W27" s="111"/>
      <c r="X27" s="162"/>
      <c r="Y27" s="162"/>
      <c r="Z27" s="161"/>
      <c r="AA27" s="111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11"/>
      <c r="AM27" s="111"/>
      <c r="AN27" s="106"/>
      <c r="AO27" s="106"/>
      <c r="AP27" s="106"/>
      <c r="AQ27" s="106"/>
      <c r="AR27" s="111"/>
      <c r="AS27" s="111"/>
      <c r="AT27" s="106"/>
      <c r="AU27" s="163"/>
      <c r="AV27" s="162"/>
      <c r="AW27" s="162"/>
      <c r="AX27" s="162"/>
      <c r="AY27" s="162"/>
      <c r="AZ27" s="162"/>
      <c r="BA27" s="162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</row>
    <row r="28" spans="1:78" ht="16.5" customHeight="1" x14ac:dyDescent="0.3">
      <c r="A28" s="106"/>
      <c r="B28" s="106"/>
      <c r="C28" s="147"/>
      <c r="D28" s="106"/>
      <c r="E28" s="111"/>
      <c r="F28" s="111"/>
      <c r="G28" s="111"/>
      <c r="H28" s="111"/>
      <c r="I28" s="111"/>
      <c r="J28" s="111"/>
      <c r="K28" s="111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11"/>
      <c r="W28" s="111"/>
      <c r="X28" s="106"/>
      <c r="Y28" s="106"/>
      <c r="Z28" s="111"/>
      <c r="AA28" s="111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11"/>
      <c r="AM28" s="111"/>
      <c r="AN28" s="106"/>
      <c r="AO28" s="106"/>
      <c r="AP28" s="106"/>
      <c r="AQ28" s="106"/>
      <c r="AR28" s="111"/>
      <c r="AS28" s="111"/>
      <c r="AT28" s="106"/>
      <c r="AU28" s="146"/>
      <c r="AV28" s="106"/>
      <c r="AW28" s="106"/>
      <c r="AX28" s="106"/>
      <c r="AY28" s="106"/>
      <c r="AZ28" s="106"/>
      <c r="BA28" s="106"/>
    </row>
    <row r="29" spans="1:78" ht="15" customHeight="1" x14ac:dyDescent="0.3">
      <c r="A29" s="106"/>
      <c r="B29" s="106"/>
      <c r="C29" s="147"/>
      <c r="D29" s="106"/>
      <c r="E29" s="111"/>
      <c r="F29" s="111"/>
      <c r="G29" s="111"/>
      <c r="H29" s="111"/>
      <c r="I29" s="111"/>
      <c r="J29" s="111"/>
      <c r="K29" s="111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11"/>
      <c r="W29" s="111"/>
      <c r="X29" s="106"/>
      <c r="Y29" s="106"/>
      <c r="Z29" s="111"/>
      <c r="AA29" s="111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11"/>
      <c r="AM29" s="111"/>
      <c r="AN29" s="106"/>
      <c r="AO29" s="106"/>
      <c r="AP29" s="106"/>
      <c r="AQ29" s="106"/>
      <c r="AR29" s="111"/>
      <c r="AS29" s="111"/>
      <c r="AT29" s="106"/>
      <c r="AU29" s="146"/>
      <c r="AV29" s="106"/>
      <c r="AW29" s="106"/>
      <c r="AX29" s="106"/>
      <c r="AY29" s="106"/>
      <c r="AZ29" s="106"/>
      <c r="BA29" s="106"/>
    </row>
    <row r="30" spans="1:78" ht="19.5" customHeight="1" x14ac:dyDescent="0.3">
      <c r="A30" s="106"/>
      <c r="B30" s="106"/>
      <c r="C30" s="147"/>
      <c r="D30" s="106"/>
      <c r="E30" s="111"/>
      <c r="F30" s="111"/>
      <c r="G30" s="111"/>
      <c r="H30" s="111"/>
      <c r="I30" s="111"/>
      <c r="J30" s="111"/>
      <c r="K30" s="111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11"/>
      <c r="W30" s="111"/>
      <c r="X30" s="106"/>
      <c r="Y30" s="106"/>
      <c r="Z30" s="111"/>
      <c r="AA30" s="111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11"/>
      <c r="AM30" s="111"/>
      <c r="AN30" s="106"/>
      <c r="AO30" s="106"/>
      <c r="AP30" s="106"/>
      <c r="AQ30" s="106"/>
      <c r="AR30" s="111"/>
      <c r="AS30" s="111"/>
      <c r="AT30" s="106"/>
      <c r="AU30" s="146"/>
      <c r="AV30" s="106"/>
      <c r="AW30" s="106"/>
      <c r="AX30" s="106"/>
      <c r="AY30" s="106"/>
      <c r="AZ30" s="106"/>
      <c r="BA30" s="106"/>
    </row>
    <row r="31" spans="1:78" ht="17.25" customHeight="1" x14ac:dyDescent="0.3">
      <c r="A31" s="106"/>
      <c r="B31" s="106"/>
      <c r="C31" s="147"/>
      <c r="D31" s="106"/>
      <c r="E31" s="111"/>
      <c r="F31" s="111"/>
      <c r="G31" s="111"/>
      <c r="H31" s="111"/>
      <c r="I31" s="111"/>
      <c r="J31" s="111"/>
      <c r="K31" s="111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11"/>
      <c r="W31" s="111"/>
      <c r="X31" s="106"/>
      <c r="Y31" s="106"/>
      <c r="Z31" s="111"/>
      <c r="AA31" s="111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11"/>
      <c r="AM31" s="111"/>
      <c r="AN31" s="106"/>
      <c r="AO31" s="106"/>
      <c r="AP31" s="106"/>
      <c r="AQ31" s="106"/>
      <c r="AR31" s="111"/>
      <c r="AS31" s="111"/>
      <c r="AT31" s="106"/>
      <c r="AU31" s="146"/>
      <c r="AV31" s="106"/>
      <c r="AW31" s="106"/>
      <c r="AX31" s="106"/>
      <c r="AY31" s="106"/>
      <c r="AZ31" s="106"/>
      <c r="BA31" s="106"/>
    </row>
    <row r="32" spans="1:78" ht="17.25" customHeight="1" x14ac:dyDescent="0.3">
      <c r="A32" s="106"/>
      <c r="B32" s="106"/>
      <c r="C32" s="147"/>
      <c r="D32" s="106"/>
      <c r="E32" s="111"/>
      <c r="F32" s="111"/>
      <c r="G32" s="111"/>
      <c r="H32" s="111"/>
      <c r="I32" s="111"/>
      <c r="J32" s="111"/>
      <c r="K32" s="111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11"/>
      <c r="W32" s="111"/>
      <c r="X32" s="106"/>
      <c r="Y32" s="106"/>
      <c r="Z32" s="111"/>
      <c r="AA32" s="111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11"/>
      <c r="AM32" s="111"/>
      <c r="AN32" s="106"/>
      <c r="AO32" s="106"/>
      <c r="AP32" s="106"/>
      <c r="AQ32" s="106"/>
      <c r="AR32" s="111"/>
      <c r="AS32" s="111"/>
      <c r="AT32" s="106"/>
      <c r="AU32" s="146"/>
      <c r="AV32" s="106"/>
      <c r="AW32" s="106"/>
      <c r="AX32" s="106"/>
      <c r="AY32" s="106"/>
      <c r="AZ32" s="106"/>
      <c r="BA32" s="106"/>
    </row>
    <row r="33" spans="1:53" x14ac:dyDescent="0.3">
      <c r="A33" s="106"/>
      <c r="B33" s="106"/>
      <c r="C33" s="147"/>
      <c r="D33" s="106"/>
      <c r="E33" s="111"/>
      <c r="F33" s="111"/>
      <c r="G33" s="111"/>
      <c r="H33" s="111"/>
      <c r="I33" s="111"/>
      <c r="J33" s="111"/>
      <c r="K33" s="111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11"/>
      <c r="W33" s="111"/>
      <c r="X33" s="106"/>
      <c r="Y33" s="106"/>
      <c r="Z33" s="111"/>
      <c r="AA33" s="111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11"/>
      <c r="AM33" s="111"/>
      <c r="AN33" s="106"/>
      <c r="AO33" s="106"/>
      <c r="AP33" s="106"/>
      <c r="AQ33" s="106"/>
      <c r="AR33" s="111"/>
      <c r="AS33" s="111"/>
      <c r="AT33" s="106"/>
      <c r="AU33" s="146"/>
      <c r="AV33" s="106"/>
      <c r="AW33" s="106"/>
      <c r="AX33" s="106"/>
      <c r="AY33" s="106"/>
      <c r="AZ33" s="106"/>
      <c r="BA33" s="106"/>
    </row>
    <row r="35" spans="1:53" x14ac:dyDescent="0.3">
      <c r="E35" s="148"/>
    </row>
  </sheetData>
  <mergeCells count="52">
    <mergeCell ref="A2:AU2"/>
    <mergeCell ref="A5:A7"/>
    <mergeCell ref="B5:B7"/>
    <mergeCell ref="C5:C7"/>
    <mergeCell ref="D5:E5"/>
    <mergeCell ref="F5:G5"/>
    <mergeCell ref="H5:I5"/>
    <mergeCell ref="J5:K5"/>
    <mergeCell ref="L5:M5"/>
    <mergeCell ref="N5:O5"/>
    <mergeCell ref="AL5:AM5"/>
    <mergeCell ref="P5:Q5"/>
    <mergeCell ref="R5:S5"/>
    <mergeCell ref="T5:U5"/>
    <mergeCell ref="V5:W5"/>
    <mergeCell ref="X5:Y5"/>
    <mergeCell ref="AR5:AS5"/>
    <mergeCell ref="AT5:AT7"/>
    <mergeCell ref="Z5:AA5"/>
    <mergeCell ref="AB5:AC5"/>
    <mergeCell ref="AD5:AE5"/>
    <mergeCell ref="AF5:AG5"/>
    <mergeCell ref="AH5:AI5"/>
    <mergeCell ref="D6:E6"/>
    <mergeCell ref="F6:G6"/>
    <mergeCell ref="AJ5:AK5"/>
    <mergeCell ref="AN5:AO5"/>
    <mergeCell ref="AP5:AQ5"/>
    <mergeCell ref="AH6:AI6"/>
    <mergeCell ref="AJ6:AK6"/>
    <mergeCell ref="N6:O6"/>
    <mergeCell ref="P6:Q6"/>
    <mergeCell ref="R6:S6"/>
    <mergeCell ref="T6:U6"/>
    <mergeCell ref="W6:W7"/>
    <mergeCell ref="X6:Y6"/>
    <mergeCell ref="A9:AU9"/>
    <mergeCell ref="K6:K7"/>
    <mergeCell ref="L6:M6"/>
    <mergeCell ref="A26:C26"/>
    <mergeCell ref="D26:G26"/>
    <mergeCell ref="H6:I6"/>
    <mergeCell ref="AM6:AM7"/>
    <mergeCell ref="AN6:AO6"/>
    <mergeCell ref="AP6:AQ6"/>
    <mergeCell ref="AS6:AS7"/>
    <mergeCell ref="AU5:AU7"/>
    <mergeCell ref="A14:AU14"/>
    <mergeCell ref="AA6:AA7"/>
    <mergeCell ref="AB6:AC6"/>
    <mergeCell ref="AD6:AE6"/>
    <mergeCell ref="AF6:AG6"/>
  </mergeCells>
  <pageMargins left="0.7" right="0.7" top="0.75" bottom="0.75" header="0.3" footer="0.3"/>
  <pageSetup paperSize="9" scale="55" orientation="landscape" verticalDpi="0" r:id="rId1"/>
  <colBreaks count="2" manualBreakCount="2">
    <brk id="11" max="1048575" man="1"/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workbookViewId="0">
      <selection activeCell="C10" sqref="C10"/>
    </sheetView>
  </sheetViews>
  <sheetFormatPr defaultRowHeight="14.4" x14ac:dyDescent="0.3"/>
  <cols>
    <col min="1" max="1" width="7" style="204" customWidth="1"/>
    <col min="2" max="2" width="43" style="204" customWidth="1"/>
    <col min="3" max="4" width="12.5546875" style="204" customWidth="1"/>
    <col min="5" max="8" width="14.88671875" style="204" customWidth="1"/>
    <col min="9" max="9" width="16.77734375" style="204" customWidth="1"/>
    <col min="10" max="11" width="16.77734375" style="204" hidden="1" customWidth="1"/>
    <col min="12" max="12" width="27.88671875" style="204" hidden="1" customWidth="1"/>
    <col min="13" max="13" width="24.21875" style="204" hidden="1" customWidth="1"/>
    <col min="14" max="16384" width="8.88671875" style="204"/>
  </cols>
  <sheetData>
    <row r="1" spans="1:13" ht="15.6" customHeight="1" x14ac:dyDescent="0.3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5.6" customHeight="1" x14ac:dyDescent="0.3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5.6" x14ac:dyDescent="0.3">
      <c r="A3" s="203" t="s">
        <v>211</v>
      </c>
      <c r="B3" s="203"/>
      <c r="C3" s="203"/>
      <c r="D3" s="203"/>
      <c r="E3" s="203"/>
      <c r="F3" s="203"/>
      <c r="G3" s="203"/>
      <c r="H3" s="203"/>
      <c r="I3" s="203"/>
    </row>
    <row r="4" spans="1:13" x14ac:dyDescent="0.3">
      <c r="A4" s="205"/>
      <c r="I4" s="20" t="s">
        <v>130</v>
      </c>
      <c r="J4" s="20"/>
    </row>
    <row r="5" spans="1:13" ht="55.2" x14ac:dyDescent="0.3">
      <c r="A5" s="206" t="s">
        <v>2</v>
      </c>
      <c r="B5" s="206" t="s">
        <v>3</v>
      </c>
      <c r="C5" s="206" t="s">
        <v>124</v>
      </c>
      <c r="D5" s="206" t="s">
        <v>212</v>
      </c>
      <c r="E5" s="206" t="s">
        <v>125</v>
      </c>
      <c r="F5" s="207" t="s">
        <v>126</v>
      </c>
      <c r="G5" s="207" t="s">
        <v>213</v>
      </c>
      <c r="H5" s="207" t="s">
        <v>214</v>
      </c>
      <c r="I5" s="206" t="s">
        <v>129</v>
      </c>
      <c r="J5" s="208" t="s">
        <v>146</v>
      </c>
      <c r="K5" s="206"/>
      <c r="L5" s="206" t="s">
        <v>4</v>
      </c>
      <c r="M5" s="206" t="s">
        <v>5</v>
      </c>
    </row>
    <row r="6" spans="1:13" x14ac:dyDescent="0.3">
      <c r="A6" s="209">
        <v>1</v>
      </c>
      <c r="B6" s="209">
        <v>2</v>
      </c>
      <c r="C6" s="210"/>
      <c r="D6" s="210"/>
      <c r="E6" s="210"/>
      <c r="F6" s="211"/>
      <c r="G6" s="211"/>
      <c r="H6" s="211"/>
      <c r="I6" s="209">
        <v>5</v>
      </c>
      <c r="J6" s="209"/>
      <c r="K6" s="209"/>
      <c r="L6" s="209">
        <v>6</v>
      </c>
      <c r="M6" s="209">
        <v>7</v>
      </c>
    </row>
    <row r="7" spans="1:13" ht="15.6" customHeight="1" x14ac:dyDescent="0.3">
      <c r="A7" s="212" t="s">
        <v>6</v>
      </c>
      <c r="B7" s="213"/>
      <c r="C7" s="213"/>
      <c r="D7" s="213"/>
      <c r="E7" s="213"/>
      <c r="F7" s="213"/>
      <c r="G7" s="213"/>
      <c r="H7" s="213"/>
      <c r="I7" s="214">
        <v>25</v>
      </c>
      <c r="J7" s="215"/>
      <c r="K7" s="215"/>
      <c r="L7" s="149"/>
      <c r="M7" s="102"/>
    </row>
    <row r="8" spans="1:13" ht="43.8" customHeight="1" x14ac:dyDescent="0.3">
      <c r="A8" s="216" t="s">
        <v>7</v>
      </c>
      <c r="B8" s="217" t="s">
        <v>9</v>
      </c>
      <c r="C8" s="218">
        <v>213165</v>
      </c>
      <c r="D8" s="218">
        <v>0</v>
      </c>
      <c r="E8" s="219">
        <v>154561</v>
      </c>
      <c r="F8" s="219">
        <v>554631</v>
      </c>
      <c r="G8" s="219">
        <v>286627</v>
      </c>
      <c r="H8" s="219">
        <v>343386</v>
      </c>
      <c r="I8" s="220"/>
      <c r="J8" s="221"/>
      <c r="K8" s="221"/>
      <c r="L8" s="222" t="s">
        <v>8</v>
      </c>
      <c r="M8" s="223" t="s">
        <v>15</v>
      </c>
    </row>
    <row r="9" spans="1:13" ht="29.4" customHeight="1" x14ac:dyDescent="0.3">
      <c r="A9" s="224"/>
      <c r="B9" s="217" t="s">
        <v>10</v>
      </c>
      <c r="C9" s="218">
        <v>314042</v>
      </c>
      <c r="D9" s="218">
        <v>2516</v>
      </c>
      <c r="E9" s="219">
        <v>155756</v>
      </c>
      <c r="F9" s="219">
        <v>554631</v>
      </c>
      <c r="G9" s="219">
        <v>346035</v>
      </c>
      <c r="H9" s="219">
        <v>344595</v>
      </c>
      <c r="I9" s="221"/>
      <c r="J9" s="221"/>
      <c r="K9" s="221"/>
      <c r="L9" s="225" t="s">
        <v>11</v>
      </c>
      <c r="M9" s="223"/>
    </row>
    <row r="10" spans="1:13" ht="41.4" customHeight="1" x14ac:dyDescent="0.3">
      <c r="A10" s="224"/>
      <c r="B10" s="226" t="s">
        <v>131</v>
      </c>
      <c r="C10" s="227">
        <f>C8/C9</f>
        <v>0.67877863470491206</v>
      </c>
      <c r="D10" s="227">
        <f>D8/D9</f>
        <v>0</v>
      </c>
      <c r="E10" s="227">
        <f t="shared" ref="E10:H10" si="0">E8/E9</f>
        <v>0.99232774339351293</v>
      </c>
      <c r="F10" s="227">
        <f t="shared" si="0"/>
        <v>1</v>
      </c>
      <c r="G10" s="227">
        <f t="shared" si="0"/>
        <v>0.82831794471657494</v>
      </c>
      <c r="H10" s="227">
        <f t="shared" si="0"/>
        <v>0.99649153353937225</v>
      </c>
      <c r="I10" s="221"/>
      <c r="J10" s="228">
        <f>MAX(C10:H10)</f>
        <v>1</v>
      </c>
      <c r="K10" s="221"/>
      <c r="L10" s="225" t="s">
        <v>12</v>
      </c>
      <c r="M10" s="223"/>
    </row>
    <row r="11" spans="1:13" ht="16.2" customHeight="1" x14ac:dyDescent="0.3">
      <c r="A11" s="224"/>
      <c r="B11" s="18" t="s">
        <v>122</v>
      </c>
      <c r="C11" s="229">
        <f>IF(C10&lt;30%,0,IF(C10=30%,1,IF(C10&lt;50%,1,IF(C10=50%,3,IF(C10&lt;90%,3,IF(C10=90%,5,IF(C10&gt;90%,5)))))))</f>
        <v>3</v>
      </c>
      <c r="D11" s="229">
        <f>IF(D10&lt;30%,0,IF(D10=30%,1,IF(D10&lt;50%,1,IF(D10=50%,3,IF(D10&lt;90%,3,IF(D10=90%,5,IF(D10&gt;90%,5)))))))</f>
        <v>0</v>
      </c>
      <c r="E11" s="229">
        <f t="shared" ref="E11:H11" si="1">IF(E10&lt;30%,0,IF(E10=30%,1,IF(E10&lt;50%,1,IF(E10=50%,3,IF(E10&lt;90%,3,IF(E10=90%,5,IF(E10&gt;90%,5)))))))</f>
        <v>5</v>
      </c>
      <c r="F11" s="229">
        <f t="shared" si="1"/>
        <v>5</v>
      </c>
      <c r="G11" s="229">
        <f t="shared" si="1"/>
        <v>3</v>
      </c>
      <c r="H11" s="229">
        <f t="shared" si="1"/>
        <v>5</v>
      </c>
      <c r="I11" s="221"/>
      <c r="J11" s="230">
        <f>MAX(C11:H11)</f>
        <v>5</v>
      </c>
      <c r="K11" s="221"/>
      <c r="L11" s="225" t="s">
        <v>13</v>
      </c>
      <c r="M11" s="223"/>
    </row>
    <row r="12" spans="1:13" ht="16.2" x14ac:dyDescent="0.3">
      <c r="A12" s="224"/>
      <c r="B12" s="19" t="s">
        <v>123</v>
      </c>
      <c r="C12" s="221"/>
      <c r="D12" s="221"/>
      <c r="E12" s="221"/>
      <c r="F12" s="221"/>
      <c r="G12" s="221"/>
      <c r="H12" s="221"/>
      <c r="I12" s="206">
        <v>0.45</v>
      </c>
      <c r="J12" s="221"/>
      <c r="K12" s="221"/>
      <c r="L12" s="225" t="s">
        <v>14</v>
      </c>
      <c r="M12" s="223"/>
    </row>
    <row r="13" spans="1:13" ht="100.2" customHeight="1" x14ac:dyDescent="0.3">
      <c r="A13" s="231" t="s">
        <v>16</v>
      </c>
      <c r="B13" s="226" t="s">
        <v>132</v>
      </c>
      <c r="C13" s="221">
        <v>13</v>
      </c>
      <c r="D13" s="221">
        <v>0</v>
      </c>
      <c r="E13" s="221">
        <v>14</v>
      </c>
      <c r="F13" s="221">
        <v>7</v>
      </c>
      <c r="G13" s="221">
        <v>14</v>
      </c>
      <c r="H13" s="221">
        <v>5</v>
      </c>
      <c r="I13" s="232"/>
      <c r="J13" s="230">
        <f>MAX(C13:H13)</f>
        <v>14</v>
      </c>
      <c r="K13" s="206"/>
      <c r="L13" s="233" t="s">
        <v>17</v>
      </c>
      <c r="M13" s="234" t="s">
        <v>20</v>
      </c>
    </row>
    <row r="14" spans="1:13" ht="16.2" x14ac:dyDescent="0.3">
      <c r="A14" s="235"/>
      <c r="B14" s="18" t="s">
        <v>122</v>
      </c>
      <c r="C14" s="236">
        <f>IF(C13=0,1,IF(C13&lt;3,0.5,IF(C13=3,0.5,IF(C13&gt;3,0))))</f>
        <v>0</v>
      </c>
      <c r="D14" s="236">
        <f>IF(D13=0,1,IF(D13&lt;3,0.5,IF(D13=3,0.5,IF(D13&gt;3,0))))</f>
        <v>1</v>
      </c>
      <c r="E14" s="236">
        <f>IF(E13=0,1,IF(E13&lt;3,0.5,IF(E13=3,0.5,IF(E13&gt;3,0))))</f>
        <v>0</v>
      </c>
      <c r="F14" s="236">
        <f t="shared" ref="F14:H14" si="2">IF(F13=0,1,IF(F13&lt;3,0.5,IF(F13=3,0.5,IF(F13&gt;3,0))))</f>
        <v>0</v>
      </c>
      <c r="G14" s="236">
        <f t="shared" si="2"/>
        <v>0</v>
      </c>
      <c r="H14" s="236">
        <f t="shared" si="2"/>
        <v>0</v>
      </c>
      <c r="I14" s="217"/>
      <c r="J14" s="230">
        <f>MAX(C14:H14)</f>
        <v>1</v>
      </c>
      <c r="K14" s="206"/>
      <c r="L14" s="225" t="s">
        <v>18</v>
      </c>
      <c r="M14" s="237"/>
    </row>
    <row r="15" spans="1:13" ht="16.2" x14ac:dyDescent="0.3">
      <c r="A15" s="238"/>
      <c r="B15" s="19" t="s">
        <v>123</v>
      </c>
      <c r="C15" s="217"/>
      <c r="D15" s="217"/>
      <c r="E15" s="217"/>
      <c r="F15" s="206"/>
      <c r="G15" s="206"/>
      <c r="H15" s="206"/>
      <c r="I15" s="206">
        <v>0.35</v>
      </c>
      <c r="J15" s="206"/>
      <c r="K15" s="206"/>
      <c r="L15" s="239" t="s">
        <v>19</v>
      </c>
      <c r="M15" s="240"/>
    </row>
    <row r="16" spans="1:13" ht="45" customHeight="1" x14ac:dyDescent="0.3">
      <c r="A16" s="231" t="s">
        <v>22</v>
      </c>
      <c r="B16" s="241" t="s">
        <v>133</v>
      </c>
      <c r="C16" s="221">
        <v>0</v>
      </c>
      <c r="D16" s="221">
        <v>0</v>
      </c>
      <c r="E16" s="221">
        <v>0</v>
      </c>
      <c r="F16" s="221">
        <v>0</v>
      </c>
      <c r="G16" s="221">
        <v>0</v>
      </c>
      <c r="H16" s="221">
        <v>0</v>
      </c>
      <c r="I16" s="217"/>
      <c r="J16" s="230">
        <f>MAX(C16:H16)</f>
        <v>0</v>
      </c>
      <c r="K16" s="206"/>
      <c r="L16" s="234" t="s">
        <v>24</v>
      </c>
      <c r="M16" s="237" t="s">
        <v>21</v>
      </c>
    </row>
    <row r="17" spans="1:13" ht="19.8" customHeight="1" x14ac:dyDescent="0.3">
      <c r="A17" s="235"/>
      <c r="B17" s="18" t="s">
        <v>122</v>
      </c>
      <c r="C17" s="242">
        <f>IF(C16=0,5,IF(C16=1,4,IF(C16=2,3,IF(C16=4,1,IF(C16=5,0)))))</f>
        <v>5</v>
      </c>
      <c r="D17" s="242">
        <f>IF(D16=0,5,IF(D16=1,4,IF(D16=2,3,IF(D16=4,1,IF(D16=5,0)))))</f>
        <v>5</v>
      </c>
      <c r="E17" s="242">
        <f t="shared" ref="E17:H17" si="3">IF(E16=0,5,IF(E16=1,4,IF(E16=2,3,IF(E16=4,1,IF(E16=5,0)))))</f>
        <v>5</v>
      </c>
      <c r="F17" s="242">
        <f t="shared" si="3"/>
        <v>5</v>
      </c>
      <c r="G17" s="242">
        <f t="shared" si="3"/>
        <v>5</v>
      </c>
      <c r="H17" s="242">
        <f t="shared" si="3"/>
        <v>5</v>
      </c>
      <c r="I17" s="217"/>
      <c r="J17" s="230">
        <f>MAX(C17:H17)</f>
        <v>5</v>
      </c>
      <c r="K17" s="206"/>
      <c r="L17" s="237" t="s">
        <v>25</v>
      </c>
    </row>
    <row r="18" spans="1:13" ht="16.2" x14ac:dyDescent="0.3">
      <c r="A18" s="235"/>
      <c r="B18" s="19" t="s">
        <v>123</v>
      </c>
      <c r="C18" s="217"/>
      <c r="D18" s="217"/>
      <c r="E18" s="217"/>
      <c r="F18" s="206"/>
      <c r="G18" s="206"/>
      <c r="H18" s="206"/>
      <c r="I18" s="206">
        <v>0.2</v>
      </c>
      <c r="J18" s="206"/>
      <c r="K18" s="206"/>
      <c r="L18" s="237" t="s">
        <v>26</v>
      </c>
      <c r="M18" s="243"/>
    </row>
    <row r="19" spans="1:13" ht="16.2" x14ac:dyDescent="0.3">
      <c r="A19" s="238"/>
      <c r="B19" s="16" t="s">
        <v>134</v>
      </c>
      <c r="C19" s="244">
        <f>((C11*$I12)+(C14*$I15)+(C17*$I18))</f>
        <v>2.35</v>
      </c>
      <c r="D19" s="244">
        <f>((D11*$I12)+(D14*$I15)+(D17*$I18))</f>
        <v>1.35</v>
      </c>
      <c r="E19" s="244">
        <f>(E11*$I12)+(E14*$I15)+(E17*$I18)</f>
        <v>3.25</v>
      </c>
      <c r="F19" s="244">
        <f t="shared" ref="F19:H19" si="4">(F11*$I12)+(F14*$I15)+(F17*$I18)</f>
        <v>3.25</v>
      </c>
      <c r="G19" s="244">
        <f t="shared" si="4"/>
        <v>2.35</v>
      </c>
      <c r="H19" s="244">
        <f t="shared" si="4"/>
        <v>3.25</v>
      </c>
      <c r="I19" s="217"/>
      <c r="J19" s="244">
        <f>((J17+J14+J11)*($I18+$I15+$I12))</f>
        <v>11</v>
      </c>
      <c r="K19" s="206"/>
      <c r="L19" s="245" t="s">
        <v>29</v>
      </c>
      <c r="M19" s="240"/>
    </row>
    <row r="20" spans="1:13" s="250" customFormat="1" ht="15.6" x14ac:dyDescent="0.3">
      <c r="A20" s="246" t="s">
        <v>30</v>
      </c>
      <c r="B20" s="246"/>
      <c r="C20" s="246"/>
      <c r="D20" s="246"/>
      <c r="E20" s="246"/>
      <c r="F20" s="246"/>
      <c r="G20" s="246"/>
      <c r="H20" s="246"/>
      <c r="I20" s="247">
        <v>35</v>
      </c>
      <c r="J20" s="248"/>
      <c r="K20" s="248"/>
      <c r="L20" s="249"/>
      <c r="M20" s="249"/>
    </row>
    <row r="21" spans="1:13" ht="46.2" customHeight="1" x14ac:dyDescent="0.3">
      <c r="A21" s="231" t="s">
        <v>31</v>
      </c>
      <c r="B21" s="251" t="s">
        <v>136</v>
      </c>
      <c r="C21" s="252">
        <f>C9</f>
        <v>314042</v>
      </c>
      <c r="D21" s="252">
        <f t="shared" ref="D21:F21" si="5">D9</f>
        <v>2516</v>
      </c>
      <c r="E21" s="252">
        <f t="shared" si="5"/>
        <v>155756</v>
      </c>
      <c r="F21" s="252">
        <f t="shared" si="5"/>
        <v>554631</v>
      </c>
      <c r="G21" s="252">
        <f>G9</f>
        <v>346035</v>
      </c>
      <c r="H21" s="252">
        <f>H9</f>
        <v>344595</v>
      </c>
      <c r="I21" s="217"/>
      <c r="J21" s="217"/>
      <c r="K21" s="206"/>
      <c r="L21" s="234" t="s">
        <v>33</v>
      </c>
      <c r="M21" s="234" t="s">
        <v>36</v>
      </c>
    </row>
    <row r="22" spans="1:13" ht="36.6" customHeight="1" x14ac:dyDescent="0.3">
      <c r="A22" s="235"/>
      <c r="B22" s="217" t="s">
        <v>135</v>
      </c>
      <c r="C22" s="252">
        <v>184141</v>
      </c>
      <c r="D22" s="252">
        <v>1832</v>
      </c>
      <c r="E22" s="252">
        <v>133868</v>
      </c>
      <c r="F22" s="252">
        <v>461430</v>
      </c>
      <c r="G22" s="252">
        <v>274274</v>
      </c>
      <c r="H22" s="252">
        <v>328522</v>
      </c>
      <c r="I22" s="217"/>
      <c r="J22" s="217"/>
      <c r="K22" s="206"/>
      <c r="L22" s="237" t="s">
        <v>34</v>
      </c>
      <c r="M22" s="237" t="s">
        <v>37</v>
      </c>
    </row>
    <row r="23" spans="1:13" ht="36.6" customHeight="1" x14ac:dyDescent="0.3">
      <c r="A23" s="235"/>
      <c r="B23" s="217" t="s">
        <v>32</v>
      </c>
      <c r="C23" s="228">
        <f>C22/C21</f>
        <v>0.58635787569815501</v>
      </c>
      <c r="D23" s="228">
        <f>D22/D21</f>
        <v>0.72813990461049283</v>
      </c>
      <c r="E23" s="228">
        <f t="shared" ref="E23:H23" si="6">E22/E21</f>
        <v>0.85947250828218491</v>
      </c>
      <c r="F23" s="228">
        <f t="shared" si="6"/>
        <v>0.83195854541127345</v>
      </c>
      <c r="G23" s="228">
        <f t="shared" si="6"/>
        <v>0.79261924371812098</v>
      </c>
      <c r="H23" s="228">
        <f t="shared" si="6"/>
        <v>0.95335683918803238</v>
      </c>
      <c r="I23" s="217"/>
      <c r="J23" s="228">
        <f>MAX(C23:H23)</f>
        <v>0.95335683918803238</v>
      </c>
      <c r="K23" s="206"/>
      <c r="L23" s="245" t="s">
        <v>35</v>
      </c>
      <c r="M23" s="237"/>
    </row>
    <row r="24" spans="1:13" ht="15.6" customHeight="1" x14ac:dyDescent="0.3">
      <c r="A24" s="235"/>
      <c r="B24" s="18" t="s">
        <v>122</v>
      </c>
      <c r="C24" s="236">
        <f>IF(C23&lt;90%,0,IF(C23=90%,0,IF(C23&lt;95%,0.5,IF(C23=95%,0.5,IF(C23&gt;95%,1)))))</f>
        <v>0</v>
      </c>
      <c r="D24" s="236">
        <f>IF(D23&lt;90%,0,IF(D23=90%,0,IF(D23&lt;95%,0.5,IF(D23=95%,0.5,IF(D23&gt;95%,1)))))</f>
        <v>0</v>
      </c>
      <c r="E24" s="236">
        <f>IF(E23&lt;90%,0,IF(E23=90%,0,IF(E23&lt;95%,0.5,IF(E23=95%,0.5,IF(E23&gt;95%,1)))))</f>
        <v>0</v>
      </c>
      <c r="F24" s="236">
        <f t="shared" ref="F24:H24" si="7">IF(F23&lt;90%,0,IF(F23=90%,0,IF(F23&lt;95%,0.5,IF(F23=95%,0.5,IF(F23&gt;95%,1)))))</f>
        <v>0</v>
      </c>
      <c r="G24" s="236">
        <f t="shared" si="7"/>
        <v>0</v>
      </c>
      <c r="H24" s="236">
        <f t="shared" si="7"/>
        <v>1</v>
      </c>
      <c r="I24" s="217"/>
      <c r="J24" s="230">
        <f>MAX(C24:H24)</f>
        <v>1</v>
      </c>
      <c r="K24" s="206"/>
      <c r="L24" s="237"/>
      <c r="M24" s="237"/>
    </row>
    <row r="25" spans="1:13" ht="16.2" customHeight="1" x14ac:dyDescent="0.3">
      <c r="A25" s="238"/>
      <c r="B25" s="19" t="s">
        <v>123</v>
      </c>
      <c r="C25" s="217"/>
      <c r="D25" s="217"/>
      <c r="E25" s="217"/>
      <c r="F25" s="253"/>
      <c r="G25" s="253"/>
      <c r="H25" s="253"/>
      <c r="I25" s="206">
        <v>0.2</v>
      </c>
      <c r="J25" s="206"/>
      <c r="K25" s="206"/>
      <c r="M25" s="240"/>
    </row>
    <row r="26" spans="1:13" ht="45.6" customHeight="1" x14ac:dyDescent="0.3">
      <c r="A26" s="231" t="s">
        <v>38</v>
      </c>
      <c r="B26" s="251" t="s">
        <v>215</v>
      </c>
      <c r="C26" s="219">
        <v>56995</v>
      </c>
      <c r="D26" s="219">
        <v>0</v>
      </c>
      <c r="E26" s="219">
        <v>67978</v>
      </c>
      <c r="F26" s="219">
        <v>343699</v>
      </c>
      <c r="G26" s="219">
        <v>102320</v>
      </c>
      <c r="H26" s="219">
        <v>34339</v>
      </c>
      <c r="I26" s="232"/>
      <c r="J26" s="206"/>
      <c r="K26" s="206"/>
      <c r="L26" s="234" t="s">
        <v>33</v>
      </c>
      <c r="M26" s="234" t="s">
        <v>42</v>
      </c>
    </row>
    <row r="27" spans="1:13" ht="55.2" x14ac:dyDescent="0.3">
      <c r="A27" s="235"/>
      <c r="B27" s="217" t="s">
        <v>216</v>
      </c>
      <c r="C27" s="219">
        <v>58841</v>
      </c>
      <c r="D27" s="219">
        <v>0</v>
      </c>
      <c r="E27" s="219">
        <v>67978</v>
      </c>
      <c r="F27" s="219">
        <v>348183</v>
      </c>
      <c r="G27" s="219">
        <f>92002+10340</f>
        <v>102342</v>
      </c>
      <c r="H27" s="219">
        <v>34360</v>
      </c>
      <c r="I27" s="254"/>
      <c r="J27" s="206"/>
      <c r="K27" s="206"/>
      <c r="L27" s="237" t="s">
        <v>40</v>
      </c>
      <c r="M27" s="237"/>
    </row>
    <row r="28" spans="1:13" ht="55.2" x14ac:dyDescent="0.3">
      <c r="A28" s="235"/>
      <c r="B28" s="232" t="s">
        <v>198</v>
      </c>
      <c r="C28" s="228">
        <f>IF(C27=0,0,C26/C27)</f>
        <v>0.96862731768664712</v>
      </c>
      <c r="D28" s="228">
        <f t="shared" ref="D28:H28" si="8">IF(D27=0,0,D26/D27)</f>
        <v>0</v>
      </c>
      <c r="E28" s="228">
        <f t="shared" si="8"/>
        <v>1</v>
      </c>
      <c r="F28" s="228">
        <f t="shared" si="8"/>
        <v>0.98712171473047217</v>
      </c>
      <c r="G28" s="228">
        <f t="shared" si="8"/>
        <v>0.9997850344921928</v>
      </c>
      <c r="H28" s="228">
        <f t="shared" si="8"/>
        <v>0.99938882421420261</v>
      </c>
      <c r="I28" s="254"/>
      <c r="J28" s="228">
        <f>MAX(C28:H28)</f>
        <v>1</v>
      </c>
      <c r="K28" s="206"/>
      <c r="L28" s="245" t="s">
        <v>41</v>
      </c>
      <c r="M28" s="237" t="s">
        <v>37</v>
      </c>
    </row>
    <row r="29" spans="1:13" x14ac:dyDescent="0.3">
      <c r="A29" s="235"/>
      <c r="B29" s="18" t="s">
        <v>122</v>
      </c>
      <c r="C29" s="236">
        <f>IF(C28&lt;90%,0,IF(C28=90%,0,IF(C28&lt;95%,0.5,IF(C28=95%,0.5,IF(C28&gt;95%,1)))))</f>
        <v>1</v>
      </c>
      <c r="D29" s="236">
        <f>IF(D28&lt;90%,0,IF(D28=90%,0,IF(D28&lt;95%,0.5,IF(D28=95%,0.5,IF(D28&gt;95%,1)))))</f>
        <v>0</v>
      </c>
      <c r="E29" s="236">
        <f>IF(E28&lt;90%,0,IF(E28=90%,0,IF(E28&lt;95%,0.5,IF(E28=95%,0.5,IF(E28&gt;95%,1)))))</f>
        <v>1</v>
      </c>
      <c r="F29" s="236">
        <f t="shared" ref="F29:H29" si="9">IF(F28&lt;90%,0,IF(F28=90%,0,IF(F28&lt;95%,0.5,IF(F28=95%,0.5,IF(F28&gt;95%,1)))))</f>
        <v>1</v>
      </c>
      <c r="G29" s="236">
        <f t="shared" si="9"/>
        <v>1</v>
      </c>
      <c r="H29" s="236">
        <f t="shared" si="9"/>
        <v>1</v>
      </c>
      <c r="I29" s="254"/>
      <c r="J29" s="230">
        <f>MAX(C29:H29)</f>
        <v>1</v>
      </c>
      <c r="K29" s="206"/>
      <c r="L29" s="237"/>
      <c r="M29" s="237"/>
    </row>
    <row r="30" spans="1:13" ht="19.2" customHeight="1" x14ac:dyDescent="0.3">
      <c r="A30" s="238"/>
      <c r="B30" s="19" t="s">
        <v>123</v>
      </c>
      <c r="C30" s="221"/>
      <c r="D30" s="221"/>
      <c r="E30" s="221"/>
      <c r="F30" s="221"/>
      <c r="G30" s="221"/>
      <c r="H30" s="221"/>
      <c r="I30" s="255">
        <v>0.2</v>
      </c>
      <c r="J30" s="206"/>
      <c r="K30" s="206"/>
      <c r="M30" s="240"/>
    </row>
    <row r="31" spans="1:13" ht="47.4" customHeight="1" x14ac:dyDescent="0.3">
      <c r="A31" s="231" t="s">
        <v>43</v>
      </c>
      <c r="B31" s="251" t="s">
        <v>45</v>
      </c>
      <c r="C31" s="219">
        <v>0</v>
      </c>
      <c r="D31" s="219">
        <v>0</v>
      </c>
      <c r="E31" s="219">
        <v>0</v>
      </c>
      <c r="F31" s="219">
        <v>0</v>
      </c>
      <c r="G31" s="219">
        <v>0</v>
      </c>
      <c r="H31" s="219">
        <v>0</v>
      </c>
      <c r="I31" s="150"/>
      <c r="J31" s="149"/>
      <c r="K31" s="149"/>
      <c r="L31" s="234" t="s">
        <v>46</v>
      </c>
      <c r="M31" s="256" t="s">
        <v>50</v>
      </c>
    </row>
    <row r="32" spans="1:13" ht="31.8" customHeight="1" x14ac:dyDescent="0.3">
      <c r="A32" s="235"/>
      <c r="B32" s="217" t="s">
        <v>139</v>
      </c>
      <c r="C32" s="219">
        <f t="shared" ref="C32:F32" si="10">C22</f>
        <v>184141</v>
      </c>
      <c r="D32" s="219">
        <f t="shared" si="10"/>
        <v>1832</v>
      </c>
      <c r="E32" s="219">
        <f t="shared" si="10"/>
        <v>133868</v>
      </c>
      <c r="F32" s="219">
        <f t="shared" si="10"/>
        <v>461430</v>
      </c>
      <c r="G32" s="219">
        <f>G22</f>
        <v>274274</v>
      </c>
      <c r="H32" s="219">
        <f>H22</f>
        <v>328522</v>
      </c>
      <c r="I32" s="257"/>
      <c r="J32" s="149"/>
      <c r="K32" s="149"/>
      <c r="L32" s="237" t="s">
        <v>47</v>
      </c>
      <c r="M32" s="258"/>
    </row>
    <row r="33" spans="1:13" ht="31.2" customHeight="1" x14ac:dyDescent="0.3">
      <c r="A33" s="235"/>
      <c r="B33" s="217" t="s">
        <v>44</v>
      </c>
      <c r="C33" s="228">
        <f>C31/C32</f>
        <v>0</v>
      </c>
      <c r="D33" s="228">
        <f>D31/D32</f>
        <v>0</v>
      </c>
      <c r="E33" s="228">
        <f t="shared" ref="E33:H33" si="11">E31/E32</f>
        <v>0</v>
      </c>
      <c r="F33" s="228">
        <f t="shared" si="11"/>
        <v>0</v>
      </c>
      <c r="G33" s="228">
        <f t="shared" si="11"/>
        <v>0</v>
      </c>
      <c r="H33" s="228">
        <f t="shared" si="11"/>
        <v>0</v>
      </c>
      <c r="I33" s="259"/>
      <c r="J33" s="228">
        <f>MAX(C33:H33)</f>
        <v>0</v>
      </c>
      <c r="K33" s="206"/>
      <c r="L33" s="237" t="s">
        <v>48</v>
      </c>
      <c r="M33" s="258"/>
    </row>
    <row r="34" spans="1:13" ht="14.4" customHeight="1" x14ac:dyDescent="0.3">
      <c r="A34" s="235"/>
      <c r="B34" s="18" t="s">
        <v>122</v>
      </c>
      <c r="C34" s="236">
        <f>IF(C33=20%,0,IF(C33&gt;20%,0,IF(C33&lt;0.5%,1,IF(C33=0.5%,0.6,IF(C33&lt;10%,0.6,IF(C33=10%,0.3,IF(C33&lt;20%,0.3)))))))</f>
        <v>1</v>
      </c>
      <c r="D34" s="236">
        <f>IF(D33=20%,0,IF(D33&gt;20%,0,IF(D33&lt;0.5%,1,IF(D33=0.5%,0.6,IF(D33&lt;10%,0.6,IF(D33=10%,0.3,IF(D33&lt;20%,0.3)))))))</f>
        <v>1</v>
      </c>
      <c r="E34" s="236">
        <f t="shared" ref="E34:H34" si="12">IF(E33=20%,0,IF(E33&gt;20%,0,IF(E33&lt;0.5%,1,IF(E33=0.5%,0.6,IF(E33&lt;10%,0.6,IF(E33=10%,0.3,IF(E33&lt;20%,0.3)))))))</f>
        <v>1</v>
      </c>
      <c r="F34" s="236">
        <f t="shared" si="12"/>
        <v>1</v>
      </c>
      <c r="G34" s="236">
        <f t="shared" si="12"/>
        <v>1</v>
      </c>
      <c r="H34" s="236">
        <f t="shared" si="12"/>
        <v>1</v>
      </c>
      <c r="I34" s="259"/>
      <c r="J34" s="230">
        <f>MAX(C34:H34)</f>
        <v>1</v>
      </c>
      <c r="K34" s="206"/>
      <c r="L34" s="245" t="s">
        <v>49</v>
      </c>
      <c r="M34" s="258"/>
    </row>
    <row r="35" spans="1:13" ht="14.4" customHeight="1" x14ac:dyDescent="0.3">
      <c r="A35" s="235"/>
      <c r="B35" s="19" t="s">
        <v>123</v>
      </c>
      <c r="C35" s="221"/>
      <c r="D35" s="221"/>
      <c r="E35" s="221"/>
      <c r="F35" s="221"/>
      <c r="G35" s="221"/>
      <c r="H35" s="221"/>
      <c r="I35" s="259">
        <v>0.15</v>
      </c>
      <c r="J35" s="206"/>
      <c r="K35" s="206"/>
      <c r="L35" s="237"/>
      <c r="M35" s="258"/>
    </row>
    <row r="36" spans="1:13" ht="39" customHeight="1" x14ac:dyDescent="0.3">
      <c r="A36" s="260" t="s">
        <v>51</v>
      </c>
      <c r="B36" s="217" t="s">
        <v>217</v>
      </c>
      <c r="C36" s="152">
        <v>16.899999999999999</v>
      </c>
      <c r="D36" s="221">
        <v>0</v>
      </c>
      <c r="E36" s="221">
        <v>0</v>
      </c>
      <c r="F36" s="221">
        <v>0</v>
      </c>
      <c r="G36" s="221">
        <v>0</v>
      </c>
      <c r="H36" s="221">
        <v>0</v>
      </c>
      <c r="I36" s="150"/>
      <c r="J36" s="149"/>
      <c r="K36" s="149"/>
      <c r="L36" s="234" t="s">
        <v>55</v>
      </c>
      <c r="M36" s="234" t="s">
        <v>218</v>
      </c>
    </row>
    <row r="37" spans="1:13" ht="43.8" customHeight="1" x14ac:dyDescent="0.3">
      <c r="A37" s="261"/>
      <c r="B37" s="262" t="s">
        <v>219</v>
      </c>
      <c r="C37" s="153">
        <v>0</v>
      </c>
      <c r="D37" s="263">
        <v>0</v>
      </c>
      <c r="E37" s="221">
        <v>0</v>
      </c>
      <c r="F37" s="221">
        <v>0</v>
      </c>
      <c r="G37" s="221">
        <v>0</v>
      </c>
      <c r="H37" s="221">
        <v>0</v>
      </c>
      <c r="I37" s="259"/>
      <c r="J37" s="206"/>
      <c r="K37" s="206"/>
      <c r="L37" s="237" t="s">
        <v>56</v>
      </c>
      <c r="M37" s="237" t="s">
        <v>61</v>
      </c>
    </row>
    <row r="38" spans="1:13" ht="27" customHeight="1" x14ac:dyDescent="0.3">
      <c r="A38" s="261"/>
      <c r="B38" s="264" t="s">
        <v>197</v>
      </c>
      <c r="C38" s="265">
        <f>IF(C37+C36=0,0,IF(C37=0,1,IF(C36=0,0,IF(C36&gt;0,C36/C37))))</f>
        <v>1</v>
      </c>
      <c r="D38" s="265">
        <f>IF(D37+D36=0,0,IF(D37=0,1,IF(D36=0,0,IF(D36&gt;0,D36/D37))))</f>
        <v>0</v>
      </c>
      <c r="E38" s="265">
        <f t="shared" ref="E38:H38" si="13">IF(E37+E36=0,0,IF(E37=0,1,IF(E36=0,0,IF(E36&gt;0,E36/E37))))</f>
        <v>0</v>
      </c>
      <c r="F38" s="265">
        <f t="shared" si="13"/>
        <v>0</v>
      </c>
      <c r="G38" s="265">
        <f t="shared" si="13"/>
        <v>0</v>
      </c>
      <c r="H38" s="265">
        <f t="shared" si="13"/>
        <v>0</v>
      </c>
      <c r="I38" s="257"/>
      <c r="J38" s="228">
        <f>MAX(C38:H38)</f>
        <v>1</v>
      </c>
      <c r="K38" s="149"/>
      <c r="L38" s="237" t="s">
        <v>57</v>
      </c>
      <c r="M38" s="243"/>
    </row>
    <row r="39" spans="1:13" ht="16.2" x14ac:dyDescent="0.3">
      <c r="A39" s="261"/>
      <c r="B39" s="36" t="s">
        <v>122</v>
      </c>
      <c r="C39" s="236">
        <f>IF(C38=0%,5,IF(C38&lt;30%,4,IF(C38=30%,4,IF(C38&lt;50%,3,IF(C38=50%,3,IF(C38&lt;70%,2,IF(C38=70%,2,IF(C38&lt;90%,1,IF(C38=90%,1,IF(C38&gt;90%,0))))))))))</f>
        <v>0</v>
      </c>
      <c r="D39" s="236">
        <f>IF(D38=0%,5,IF(D38&lt;30%,4,IF(D38=30%,4,IF(D38&lt;50%,3,IF(D38=50%,3,IF(D38&lt;70%,2,IF(D38=70%,2,IF(D38&lt;90%,1,IF(D38=90%,1,IF(D38&gt;90%,0))))))))))</f>
        <v>5</v>
      </c>
      <c r="E39" s="236">
        <f t="shared" ref="E39:H39" si="14">IF(E38=0%,5,IF(E38&lt;30%,4,IF(E38=30%,4,IF(E38&lt;50%,3,IF(E38=50%,3,IF(E38&lt;70%,2,IF(E38=70%,2,IF(E38&lt;90%,1,IF(E38=90%,1,IF(E38&gt;90%,0))))))))))</f>
        <v>5</v>
      </c>
      <c r="F39" s="236">
        <f t="shared" si="14"/>
        <v>5</v>
      </c>
      <c r="G39" s="236">
        <f t="shared" si="14"/>
        <v>5</v>
      </c>
      <c r="H39" s="236">
        <f t="shared" si="14"/>
        <v>5</v>
      </c>
      <c r="I39" s="257"/>
      <c r="J39" s="230">
        <f>MAX(C39:H39)</f>
        <v>5</v>
      </c>
      <c r="K39" s="149"/>
      <c r="L39" s="237" t="s">
        <v>58</v>
      </c>
      <c r="M39" s="266"/>
    </row>
    <row r="40" spans="1:13" ht="16.2" x14ac:dyDescent="0.3">
      <c r="A40" s="261"/>
      <c r="B40" s="37" t="s">
        <v>123</v>
      </c>
      <c r="C40" s="267"/>
      <c r="D40" s="267"/>
      <c r="E40" s="267"/>
      <c r="F40" s="267"/>
      <c r="G40" s="267"/>
      <c r="H40" s="267"/>
      <c r="I40" s="257">
        <v>0.25</v>
      </c>
      <c r="J40" s="149"/>
      <c r="K40" s="149"/>
      <c r="L40" s="237" t="s">
        <v>59</v>
      </c>
      <c r="M40" s="266"/>
    </row>
    <row r="41" spans="1:13" hidden="1" x14ac:dyDescent="0.3">
      <c r="A41" s="261"/>
      <c r="B41" s="268"/>
      <c r="C41" s="269"/>
      <c r="D41" s="270"/>
      <c r="E41" s="271"/>
      <c r="F41" s="271"/>
      <c r="G41" s="271"/>
      <c r="H41" s="271"/>
      <c r="I41" s="272"/>
      <c r="J41" s="273"/>
      <c r="K41" s="273"/>
      <c r="L41" s="237" t="s">
        <v>60</v>
      </c>
      <c r="M41" s="266"/>
    </row>
    <row r="42" spans="1:13" ht="55.2" x14ac:dyDescent="0.3">
      <c r="A42" s="274" t="s">
        <v>62</v>
      </c>
      <c r="B42" s="217" t="s">
        <v>63</v>
      </c>
      <c r="C42" s="217">
        <v>0</v>
      </c>
      <c r="D42" s="217">
        <v>0</v>
      </c>
      <c r="E42" s="217">
        <v>0</v>
      </c>
      <c r="F42" s="217">
        <v>0</v>
      </c>
      <c r="G42" s="217">
        <v>1</v>
      </c>
      <c r="H42" s="217">
        <v>0</v>
      </c>
      <c r="I42" s="150"/>
      <c r="J42" s="149"/>
      <c r="K42" s="149"/>
      <c r="L42" s="254" t="s">
        <v>119</v>
      </c>
      <c r="M42" s="256" t="s">
        <v>64</v>
      </c>
    </row>
    <row r="43" spans="1:13" ht="27.6" x14ac:dyDescent="0.3">
      <c r="A43" s="223"/>
      <c r="B43" s="217" t="s">
        <v>140</v>
      </c>
      <c r="C43" s="217">
        <v>0</v>
      </c>
      <c r="D43" s="217">
        <v>0</v>
      </c>
      <c r="E43" s="217">
        <v>0</v>
      </c>
      <c r="F43" s="217">
        <v>0</v>
      </c>
      <c r="G43" s="217">
        <v>0</v>
      </c>
      <c r="H43" s="217">
        <v>0</v>
      </c>
      <c r="I43" s="275"/>
      <c r="J43" s="105"/>
      <c r="K43" s="105"/>
      <c r="L43" s="254"/>
      <c r="M43" s="258"/>
    </row>
    <row r="44" spans="1:13" ht="15" customHeight="1" x14ac:dyDescent="0.3">
      <c r="A44" s="223"/>
      <c r="B44" s="18" t="s">
        <v>122</v>
      </c>
      <c r="C44" s="273">
        <f>IF(C42=0,1,IF(C42&gt;0,0))</f>
        <v>1</v>
      </c>
      <c r="D44" s="273">
        <f>IF(D42=0,1,IF(D42&gt;0,0))</f>
        <v>1</v>
      </c>
      <c r="E44" s="273">
        <f t="shared" ref="E44:H44" si="15">IF(E42=0,1,IF(E42&gt;0,0))</f>
        <v>1</v>
      </c>
      <c r="F44" s="273">
        <f t="shared" si="15"/>
        <v>1</v>
      </c>
      <c r="G44" s="273">
        <f t="shared" si="15"/>
        <v>0</v>
      </c>
      <c r="H44" s="273">
        <f t="shared" si="15"/>
        <v>1</v>
      </c>
      <c r="I44" s="259"/>
      <c r="J44" s="230">
        <f>MAX(C44:H44)</f>
        <v>1</v>
      </c>
      <c r="K44" s="206"/>
      <c r="L44" s="276" t="s">
        <v>120</v>
      </c>
      <c r="M44" s="258"/>
    </row>
    <row r="45" spans="1:13" ht="15.6" x14ac:dyDescent="0.3">
      <c r="A45" s="223"/>
      <c r="B45" s="19" t="s">
        <v>123</v>
      </c>
      <c r="C45" s="277"/>
      <c r="D45" s="277"/>
      <c r="E45" s="277"/>
      <c r="F45" s="277"/>
      <c r="G45" s="277"/>
      <c r="H45" s="277"/>
      <c r="I45" s="257">
        <v>0.2</v>
      </c>
      <c r="J45" s="149"/>
      <c r="K45" s="105"/>
      <c r="L45" s="254"/>
      <c r="M45" s="258"/>
    </row>
    <row r="46" spans="1:13" x14ac:dyDescent="0.3">
      <c r="A46" s="259"/>
      <c r="B46" s="16" t="s">
        <v>134</v>
      </c>
      <c r="C46" s="244">
        <f>(C24*$I25)+(C29*$I30)+(C34*$I35)+(C39*$I40)+(C44*$I45)</f>
        <v>0.55000000000000004</v>
      </c>
      <c r="D46" s="244">
        <f>(D24*$I25)+(D29*$I30)+(D34*$I35)+(D39*$I40)+(D44*$I45)</f>
        <v>1.5999999999999999</v>
      </c>
      <c r="E46" s="244">
        <f t="shared" ref="E46:H46" si="16">(E24*$I25)+(E29*$I30)+(E34*$I35)+(E39*$I40)+(E44*$I45)</f>
        <v>1.8</v>
      </c>
      <c r="F46" s="244">
        <f t="shared" si="16"/>
        <v>1.8</v>
      </c>
      <c r="G46" s="244">
        <f t="shared" si="16"/>
        <v>1.6</v>
      </c>
      <c r="H46" s="244">
        <f t="shared" si="16"/>
        <v>2</v>
      </c>
      <c r="I46" s="217"/>
      <c r="J46" s="244">
        <f t="shared" ref="J46" si="17">(J44+J39+J34+J29+J24)*($I25+$I30+$I35+$I40+$I45)</f>
        <v>9</v>
      </c>
      <c r="K46" s="206"/>
      <c r="L46" s="245"/>
      <c r="M46" s="240"/>
    </row>
    <row r="47" spans="1:13" s="250" customFormat="1" ht="15.6" x14ac:dyDescent="0.3">
      <c r="A47" s="246" t="s">
        <v>65</v>
      </c>
      <c r="B47" s="246"/>
      <c r="C47" s="246"/>
      <c r="D47" s="246"/>
      <c r="E47" s="246"/>
      <c r="F47" s="246"/>
      <c r="G47" s="246"/>
      <c r="H47" s="246"/>
      <c r="I47" s="247">
        <v>15</v>
      </c>
      <c r="J47" s="248"/>
      <c r="K47" s="248"/>
      <c r="L47" s="249"/>
      <c r="M47" s="278"/>
    </row>
    <row r="48" spans="1:13" ht="46.8" customHeight="1" x14ac:dyDescent="0.3">
      <c r="A48" s="231" t="s">
        <v>66</v>
      </c>
      <c r="B48" s="232" t="s">
        <v>67</v>
      </c>
      <c r="C48" s="221" t="s">
        <v>147</v>
      </c>
      <c r="D48" s="221" t="s">
        <v>147</v>
      </c>
      <c r="E48" s="221" t="s">
        <v>147</v>
      </c>
      <c r="F48" s="152" t="s">
        <v>148</v>
      </c>
      <c r="G48" s="221" t="s">
        <v>147</v>
      </c>
      <c r="H48" s="221" t="s">
        <v>147</v>
      </c>
      <c r="I48" s="217"/>
      <c r="J48" s="217"/>
      <c r="K48" s="206"/>
      <c r="L48" s="234" t="s">
        <v>68</v>
      </c>
      <c r="M48" s="234" t="s">
        <v>70</v>
      </c>
    </row>
    <row r="49" spans="1:13" ht="15.6" customHeight="1" x14ac:dyDescent="0.3">
      <c r="A49" s="235"/>
      <c r="B49" s="18" t="s">
        <v>122</v>
      </c>
      <c r="C49" s="279">
        <f>IF(C48="Да",1,IF(C48="Нет",0))</f>
        <v>1</v>
      </c>
      <c r="D49" s="279">
        <f>IF(D48="Да",1,IF(D48="Нет",0))</f>
        <v>1</v>
      </c>
      <c r="E49" s="279">
        <f t="shared" ref="E49:H49" si="18">IF(E48="Да",1,IF(E48="Нет",0))</f>
        <v>1</v>
      </c>
      <c r="F49" s="279">
        <f t="shared" si="18"/>
        <v>0</v>
      </c>
      <c r="G49" s="279">
        <f t="shared" si="18"/>
        <v>1</v>
      </c>
      <c r="H49" s="279">
        <f t="shared" si="18"/>
        <v>1</v>
      </c>
      <c r="I49" s="217"/>
      <c r="J49" s="230">
        <f>MAX(C49:H49)</f>
        <v>1</v>
      </c>
      <c r="K49" s="206"/>
      <c r="L49" s="245" t="s">
        <v>69</v>
      </c>
      <c r="M49" s="280" t="s">
        <v>71</v>
      </c>
    </row>
    <row r="50" spans="1:13" ht="15.6" x14ac:dyDescent="0.3">
      <c r="A50" s="235"/>
      <c r="B50" s="19" t="s">
        <v>123</v>
      </c>
      <c r="C50" s="267"/>
      <c r="D50" s="267"/>
      <c r="E50" s="267"/>
      <c r="F50" s="267"/>
      <c r="G50" s="267"/>
      <c r="H50" s="267"/>
      <c r="I50" s="206">
        <v>1</v>
      </c>
      <c r="J50" s="206"/>
      <c r="K50" s="105"/>
      <c r="L50" s="254"/>
      <c r="M50" s="237"/>
    </row>
    <row r="51" spans="1:13" x14ac:dyDescent="0.3">
      <c r="A51" s="259"/>
      <c r="B51" s="16" t="s">
        <v>134</v>
      </c>
      <c r="C51" s="281">
        <f>C49*$I50</f>
        <v>1</v>
      </c>
      <c r="D51" s="281">
        <f t="shared" ref="D51:H51" si="19">D49*$I50</f>
        <v>1</v>
      </c>
      <c r="E51" s="281">
        <f t="shared" si="19"/>
        <v>1</v>
      </c>
      <c r="F51" s="281">
        <f t="shared" si="19"/>
        <v>0</v>
      </c>
      <c r="G51" s="281">
        <f t="shared" si="19"/>
        <v>1</v>
      </c>
      <c r="H51" s="281">
        <f t="shared" si="19"/>
        <v>1</v>
      </c>
      <c r="I51" s="217"/>
      <c r="J51" s="281">
        <f t="shared" ref="J51" si="20">J49*$I50</f>
        <v>1</v>
      </c>
      <c r="K51" s="206"/>
      <c r="L51" s="245"/>
      <c r="M51" s="240"/>
    </row>
    <row r="52" spans="1:13" s="250" customFormat="1" ht="15.6" x14ac:dyDescent="0.3">
      <c r="A52" s="246" t="s">
        <v>72</v>
      </c>
      <c r="B52" s="246"/>
      <c r="C52" s="246"/>
      <c r="D52" s="246"/>
      <c r="E52" s="246"/>
      <c r="F52" s="246"/>
      <c r="G52" s="246"/>
      <c r="H52" s="246"/>
      <c r="I52" s="247">
        <v>20</v>
      </c>
      <c r="J52" s="248"/>
      <c r="K52" s="248"/>
      <c r="L52" s="282"/>
      <c r="M52" s="278"/>
    </row>
    <row r="53" spans="1:13" ht="102.6" customHeight="1" x14ac:dyDescent="0.3">
      <c r="A53" s="231" t="s">
        <v>73</v>
      </c>
      <c r="B53" s="283" t="s">
        <v>74</v>
      </c>
      <c r="C53" s="284" t="s">
        <v>148</v>
      </c>
      <c r="D53" s="284" t="s">
        <v>148</v>
      </c>
      <c r="E53" s="284" t="s">
        <v>148</v>
      </c>
      <c r="F53" s="284" t="s">
        <v>148</v>
      </c>
      <c r="G53" s="284" t="s">
        <v>147</v>
      </c>
      <c r="H53" s="284" t="s">
        <v>148</v>
      </c>
      <c r="I53" s="232"/>
      <c r="J53" s="217"/>
      <c r="K53" s="206"/>
      <c r="L53" s="234" t="s">
        <v>75</v>
      </c>
      <c r="M53" s="274" t="s">
        <v>77</v>
      </c>
    </row>
    <row r="54" spans="1:13" ht="15.6" customHeight="1" x14ac:dyDescent="0.3">
      <c r="A54" s="235"/>
      <c r="B54" s="18" t="s">
        <v>122</v>
      </c>
      <c r="C54" s="279">
        <f>IF(C53="Да",1,IF(C53="Нет",0))</f>
        <v>0</v>
      </c>
      <c r="D54" s="279">
        <f>IF(D53="Да",1,IF(D53="Нет",0))</f>
        <v>0</v>
      </c>
      <c r="E54" s="279">
        <f>IF(E53="Да",1,IF(E53="Нет",0))</f>
        <v>0</v>
      </c>
      <c r="F54" s="279">
        <f t="shared" ref="F54:H54" si="21">IF(F53="Да",1,IF(F53="Нет",0))</f>
        <v>0</v>
      </c>
      <c r="G54" s="279">
        <f t="shared" si="21"/>
        <v>1</v>
      </c>
      <c r="H54" s="279">
        <f t="shared" si="21"/>
        <v>0</v>
      </c>
      <c r="I54" s="217"/>
      <c r="J54" s="230">
        <f>MAX(C54:H54)</f>
        <v>1</v>
      </c>
      <c r="K54" s="206"/>
      <c r="L54" s="245" t="s">
        <v>76</v>
      </c>
      <c r="M54" s="223"/>
    </row>
    <row r="55" spans="1:13" ht="15.6" x14ac:dyDescent="0.3">
      <c r="A55" s="235"/>
      <c r="B55" s="19" t="s">
        <v>123</v>
      </c>
      <c r="C55" s="267"/>
      <c r="D55" s="267"/>
      <c r="E55" s="267"/>
      <c r="F55" s="267"/>
      <c r="G55" s="267"/>
      <c r="H55" s="267"/>
      <c r="I55" s="206">
        <v>0.25</v>
      </c>
      <c r="J55" s="206"/>
      <c r="K55" s="105"/>
      <c r="L55" s="254"/>
      <c r="M55" s="223"/>
    </row>
    <row r="56" spans="1:13" ht="69" customHeight="1" x14ac:dyDescent="0.3">
      <c r="A56" s="231" t="s">
        <v>78</v>
      </c>
      <c r="B56" s="232" t="s">
        <v>195</v>
      </c>
      <c r="C56" s="217">
        <v>0</v>
      </c>
      <c r="D56" s="217">
        <v>0</v>
      </c>
      <c r="E56" s="217">
        <v>0</v>
      </c>
      <c r="F56" s="221">
        <v>0</v>
      </c>
      <c r="G56" s="221">
        <v>0</v>
      </c>
      <c r="H56" s="221">
        <v>0</v>
      </c>
      <c r="I56" s="217"/>
      <c r="J56" s="217"/>
      <c r="K56" s="206"/>
      <c r="L56" s="234" t="s">
        <v>79</v>
      </c>
      <c r="M56" s="234" t="s">
        <v>81</v>
      </c>
    </row>
    <row r="57" spans="1:13" ht="21.6" customHeight="1" x14ac:dyDescent="0.3">
      <c r="A57" s="235"/>
      <c r="B57" s="18" t="s">
        <v>122</v>
      </c>
      <c r="C57" s="242">
        <f>IF(C56=0,5,IF(C56=1,4,IF(C56=2,3,IF(C56=3,2,IF(C56=4,1,IF(C56=5,0,IF(C56&gt;5,0)))))))</f>
        <v>5</v>
      </c>
      <c r="D57" s="242">
        <f>IF(D56=0,5,IF(D56=1,4,IF(D56=2,3,IF(D56=3,2,IF(D56=4,1,IF(D56=5,0,IF(D56&gt;5,0)))))))</f>
        <v>5</v>
      </c>
      <c r="E57" s="242">
        <f t="shared" ref="E57:H57" si="22">IF(E56=0,5,IF(E56=1,4,IF(E56=2,3,IF(E56=3,2,IF(E56=4,1,IF(E56=5,0,IF(E56&gt;5,0)))))))</f>
        <v>5</v>
      </c>
      <c r="F57" s="242">
        <f t="shared" si="22"/>
        <v>5</v>
      </c>
      <c r="G57" s="242">
        <f t="shared" si="22"/>
        <v>5</v>
      </c>
      <c r="H57" s="242">
        <f t="shared" si="22"/>
        <v>5</v>
      </c>
      <c r="I57" s="217"/>
      <c r="J57" s="230">
        <f>MAX(C57:H57)</f>
        <v>5</v>
      </c>
      <c r="K57" s="206"/>
      <c r="L57" s="237" t="s">
        <v>25</v>
      </c>
      <c r="M57" s="237" t="s">
        <v>21</v>
      </c>
    </row>
    <row r="58" spans="1:13" ht="16.2" x14ac:dyDescent="0.3">
      <c r="A58" s="235"/>
      <c r="B58" s="19" t="s">
        <v>123</v>
      </c>
      <c r="C58" s="217"/>
      <c r="D58" s="217"/>
      <c r="E58" s="217"/>
      <c r="F58" s="206"/>
      <c r="G58" s="206"/>
      <c r="H58" s="206"/>
      <c r="I58" s="206">
        <v>0.15</v>
      </c>
      <c r="J58" s="206"/>
      <c r="K58" s="206"/>
      <c r="L58" s="237" t="s">
        <v>80</v>
      </c>
      <c r="M58" s="266"/>
    </row>
    <row r="59" spans="1:13" ht="16.2" hidden="1" x14ac:dyDescent="0.3">
      <c r="A59" s="235"/>
      <c r="B59" s="254"/>
      <c r="C59" s="262"/>
      <c r="D59" s="222"/>
      <c r="E59" s="285"/>
      <c r="F59" s="286"/>
      <c r="G59" s="286"/>
      <c r="H59" s="286"/>
      <c r="I59" s="254"/>
      <c r="J59" s="217"/>
      <c r="K59" s="206"/>
      <c r="L59" s="237" t="s">
        <v>27</v>
      </c>
      <c r="M59" s="266"/>
    </row>
    <row r="60" spans="1:13" ht="16.2" hidden="1" x14ac:dyDescent="0.3">
      <c r="A60" s="235"/>
      <c r="B60" s="254"/>
      <c r="C60" s="262"/>
      <c r="D60" s="222"/>
      <c r="E60" s="285"/>
      <c r="F60" s="286"/>
      <c r="G60" s="286"/>
      <c r="H60" s="286"/>
      <c r="I60" s="254"/>
      <c r="J60" s="217"/>
      <c r="K60" s="206"/>
      <c r="L60" s="237" t="s">
        <v>28</v>
      </c>
      <c r="M60" s="266"/>
    </row>
    <row r="61" spans="1:13" ht="16.2" hidden="1" x14ac:dyDescent="0.3">
      <c r="A61" s="238"/>
      <c r="B61" s="287"/>
      <c r="C61" s="288"/>
      <c r="D61" s="289"/>
      <c r="E61" s="290"/>
      <c r="F61" s="291"/>
      <c r="G61" s="291"/>
      <c r="H61" s="291"/>
      <c r="I61" s="287"/>
      <c r="J61" s="217"/>
      <c r="K61" s="206"/>
      <c r="L61" s="245" t="s">
        <v>29</v>
      </c>
      <c r="M61" s="240"/>
    </row>
    <row r="62" spans="1:13" ht="77.400000000000006" customHeight="1" x14ac:dyDescent="0.3">
      <c r="A62" s="231" t="s">
        <v>82</v>
      </c>
      <c r="B62" s="287" t="s">
        <v>196</v>
      </c>
      <c r="C62" s="284" t="s">
        <v>148</v>
      </c>
      <c r="D62" s="284" t="s">
        <v>148</v>
      </c>
      <c r="E62" s="284" t="s">
        <v>148</v>
      </c>
      <c r="F62" s="284" t="s">
        <v>148</v>
      </c>
      <c r="G62" s="284" t="s">
        <v>148</v>
      </c>
      <c r="H62" s="284" t="s">
        <v>147</v>
      </c>
      <c r="I62" s="217"/>
      <c r="J62" s="217"/>
      <c r="K62" s="206"/>
      <c r="L62" s="234" t="s">
        <v>83</v>
      </c>
      <c r="M62" s="234" t="s">
        <v>144</v>
      </c>
    </row>
    <row r="63" spans="1:13" ht="18" customHeight="1" x14ac:dyDescent="0.3">
      <c r="A63" s="235"/>
      <c r="B63" s="18" t="s">
        <v>122</v>
      </c>
      <c r="C63" s="279">
        <f>IF(C62="Да",1,IF(C62="Нет",0))</f>
        <v>0</v>
      </c>
      <c r="D63" s="279">
        <f>IF(D62="Да",1,IF(D62="Нет",0))</f>
        <v>0</v>
      </c>
      <c r="E63" s="279">
        <f t="shared" ref="E63:H63" si="23">IF(E62="Да",1,IF(E62="Нет",0))</f>
        <v>0</v>
      </c>
      <c r="F63" s="279">
        <f t="shared" si="23"/>
        <v>0</v>
      </c>
      <c r="G63" s="279">
        <f t="shared" si="23"/>
        <v>0</v>
      </c>
      <c r="H63" s="279">
        <f t="shared" si="23"/>
        <v>1</v>
      </c>
      <c r="I63" s="217"/>
      <c r="J63" s="230">
        <f>MAX(C63:H63)</f>
        <v>1</v>
      </c>
      <c r="K63" s="206"/>
      <c r="L63" s="237"/>
      <c r="M63" s="237"/>
    </row>
    <row r="64" spans="1:13" ht="16.8" customHeight="1" x14ac:dyDescent="0.3">
      <c r="A64" s="238"/>
      <c r="B64" s="19" t="s">
        <v>123</v>
      </c>
      <c r="C64" s="217"/>
      <c r="D64" s="217"/>
      <c r="E64" s="217"/>
      <c r="F64" s="253"/>
      <c r="G64" s="253"/>
      <c r="H64" s="253"/>
      <c r="I64" s="206">
        <v>0.25</v>
      </c>
      <c r="J64" s="206"/>
      <c r="K64" s="206"/>
      <c r="L64" s="245" t="s">
        <v>84</v>
      </c>
      <c r="M64" s="245" t="s">
        <v>85</v>
      </c>
    </row>
    <row r="65" spans="1:13" ht="55.2" x14ac:dyDescent="0.35">
      <c r="A65" s="231" t="s">
        <v>86</v>
      </c>
      <c r="B65" s="217" t="s">
        <v>88</v>
      </c>
      <c r="C65" s="221">
        <v>1</v>
      </c>
      <c r="D65" s="221">
        <v>0</v>
      </c>
      <c r="E65" s="221">
        <v>0</v>
      </c>
      <c r="F65" s="221">
        <v>4</v>
      </c>
      <c r="G65" s="221">
        <v>0</v>
      </c>
      <c r="H65" s="221">
        <v>0</v>
      </c>
      <c r="I65" s="217"/>
      <c r="J65" s="217"/>
      <c r="K65" s="206"/>
      <c r="L65" s="292" t="s">
        <v>90</v>
      </c>
      <c r="M65" s="234" t="s">
        <v>93</v>
      </c>
    </row>
    <row r="66" spans="1:13" ht="39" customHeight="1" x14ac:dyDescent="0.3">
      <c r="A66" s="235"/>
      <c r="B66" s="217" t="s">
        <v>89</v>
      </c>
      <c r="C66" s="221">
        <v>1</v>
      </c>
      <c r="D66" s="221">
        <v>0</v>
      </c>
      <c r="E66" s="221">
        <v>0</v>
      </c>
      <c r="F66" s="221">
        <v>10</v>
      </c>
      <c r="G66" s="221">
        <v>0</v>
      </c>
      <c r="H66" s="221">
        <v>0</v>
      </c>
      <c r="I66" s="217"/>
      <c r="J66" s="217"/>
      <c r="K66" s="206"/>
      <c r="L66" s="237" t="s">
        <v>91</v>
      </c>
      <c r="M66" s="293" t="s">
        <v>94</v>
      </c>
    </row>
    <row r="67" spans="1:13" ht="42.6" customHeight="1" x14ac:dyDescent="0.3">
      <c r="A67" s="235"/>
      <c r="B67" s="217" t="s">
        <v>87</v>
      </c>
      <c r="C67" s="265">
        <f>IF(C66=0,1,IF(C66&gt;0,C65/C66))</f>
        <v>1</v>
      </c>
      <c r="D67" s="265">
        <f>IF(D66=0,1,IF(D66&gt;0,D65/D66))</f>
        <v>1</v>
      </c>
      <c r="E67" s="265">
        <f t="shared" ref="E67:H67" si="24">IF(E66=0,1,IF(E66&gt;0,E65/E66))</f>
        <v>1</v>
      </c>
      <c r="F67" s="265">
        <f t="shared" si="24"/>
        <v>0.4</v>
      </c>
      <c r="G67" s="265">
        <f t="shared" si="24"/>
        <v>1</v>
      </c>
      <c r="H67" s="265">
        <f t="shared" si="24"/>
        <v>1</v>
      </c>
      <c r="I67" s="217"/>
      <c r="J67" s="228">
        <f>MAX(C67:H67)</f>
        <v>1</v>
      </c>
      <c r="K67" s="206"/>
      <c r="L67" s="237" t="s">
        <v>92</v>
      </c>
      <c r="M67" s="293"/>
    </row>
    <row r="68" spans="1:13" ht="19.2" customHeight="1" x14ac:dyDescent="0.3">
      <c r="A68" s="235"/>
      <c r="B68" s="18" t="s">
        <v>122</v>
      </c>
      <c r="C68" s="236">
        <f>IF(C67&lt;90%,0,IF(C67=90%,0,IF(C67&lt;100%,0.5,IF(C67=100%,1))))</f>
        <v>1</v>
      </c>
      <c r="D68" s="236">
        <f>IF(D67&lt;90%,0,IF(D67=90%,0,IF(D67&lt;100%,0.5,IF(D67=100%,1))))</f>
        <v>1</v>
      </c>
      <c r="E68" s="236">
        <f t="shared" ref="E68:H68" si="25">IF(E67&lt;90%,0,IF(E67=90%,0,IF(E67&lt;100%,0.5,IF(E67=100%,1))))</f>
        <v>1</v>
      </c>
      <c r="F68" s="236">
        <f t="shared" si="25"/>
        <v>0</v>
      </c>
      <c r="G68" s="236">
        <f t="shared" si="25"/>
        <v>1</v>
      </c>
      <c r="H68" s="236">
        <f t="shared" si="25"/>
        <v>1</v>
      </c>
      <c r="I68" s="217"/>
      <c r="J68" s="230">
        <f>MAX(C68:H68)</f>
        <v>1</v>
      </c>
      <c r="K68" s="206"/>
      <c r="L68" s="237"/>
      <c r="M68" s="293"/>
    </row>
    <row r="69" spans="1:13" ht="19.2" customHeight="1" x14ac:dyDescent="0.3">
      <c r="A69" s="238"/>
      <c r="B69" s="19" t="s">
        <v>123</v>
      </c>
      <c r="C69" s="279"/>
      <c r="D69" s="279"/>
      <c r="E69" s="221"/>
      <c r="F69" s="221"/>
      <c r="G69" s="221"/>
      <c r="H69" s="221"/>
      <c r="I69" s="206">
        <v>0.2</v>
      </c>
      <c r="J69" s="206"/>
      <c r="K69" s="206"/>
      <c r="L69" s="151"/>
      <c r="M69" s="294"/>
    </row>
    <row r="70" spans="1:13" ht="125.4" customHeight="1" x14ac:dyDescent="0.3">
      <c r="A70" s="274" t="s">
        <v>95</v>
      </c>
      <c r="B70" s="251" t="s">
        <v>97</v>
      </c>
      <c r="C70" s="279">
        <v>0</v>
      </c>
      <c r="D70" s="279">
        <v>0</v>
      </c>
      <c r="E70" s="295">
        <v>0</v>
      </c>
      <c r="F70" s="295">
        <v>0</v>
      </c>
      <c r="G70" s="295">
        <v>0</v>
      </c>
      <c r="H70" s="295">
        <v>0</v>
      </c>
      <c r="I70" s="217"/>
      <c r="J70" s="217"/>
      <c r="K70" s="206"/>
      <c r="L70" s="234" t="s">
        <v>100</v>
      </c>
      <c r="M70" s="234" t="s">
        <v>103</v>
      </c>
    </row>
    <row r="71" spans="1:13" ht="35.4" customHeight="1" x14ac:dyDescent="0.3">
      <c r="A71" s="223"/>
      <c r="B71" s="217" t="s">
        <v>98</v>
      </c>
      <c r="C71" s="295">
        <v>1</v>
      </c>
      <c r="D71" s="295">
        <v>0</v>
      </c>
      <c r="E71" s="295">
        <v>1</v>
      </c>
      <c r="F71" s="295">
        <v>1</v>
      </c>
      <c r="G71" s="295">
        <v>1</v>
      </c>
      <c r="H71" s="295">
        <v>0</v>
      </c>
      <c r="I71" s="217"/>
      <c r="J71" s="217"/>
      <c r="K71" s="206"/>
      <c r="L71" s="288" t="s">
        <v>99</v>
      </c>
      <c r="M71" s="254" t="s">
        <v>21</v>
      </c>
    </row>
    <row r="72" spans="1:13" ht="34.799999999999997" customHeight="1" x14ac:dyDescent="0.3">
      <c r="A72" s="223"/>
      <c r="B72" s="217" t="s">
        <v>96</v>
      </c>
      <c r="C72" s="265">
        <f t="shared" ref="C72:H72" si="26">IF(C71=0,0,C70/C71)</f>
        <v>0</v>
      </c>
      <c r="D72" s="265">
        <f t="shared" si="26"/>
        <v>0</v>
      </c>
      <c r="E72" s="265">
        <f t="shared" si="26"/>
        <v>0</v>
      </c>
      <c r="F72" s="265">
        <f t="shared" si="26"/>
        <v>0</v>
      </c>
      <c r="G72" s="265">
        <f t="shared" si="26"/>
        <v>0</v>
      </c>
      <c r="H72" s="265">
        <f t="shared" si="26"/>
        <v>0</v>
      </c>
      <c r="I72" s="217"/>
      <c r="J72" s="228">
        <f>MAX(C72:H72)</f>
        <v>0</v>
      </c>
      <c r="K72" s="206"/>
      <c r="L72" s="237" t="s">
        <v>101</v>
      </c>
    </row>
    <row r="73" spans="1:13" ht="16.2" x14ac:dyDescent="0.3">
      <c r="A73" s="223"/>
      <c r="B73" s="18" t="s">
        <v>122</v>
      </c>
      <c r="C73" s="236">
        <f>IF(C72=0%,1,IF(C72=25%,0.5,IF(C72&lt;25%,0.5,IF(C72&gt;25%,0))))</f>
        <v>1</v>
      </c>
      <c r="D73" s="236">
        <f>IF(D72=0%,1,IF(D72=25%,0.5,IF(D72&lt;25%,0.5,IF(D72&gt;25%,0))))</f>
        <v>1</v>
      </c>
      <c r="E73" s="236">
        <f t="shared" ref="E73:H73" si="27">IF(E72=0%,1,IF(E72=25%,0.5,IF(E72&lt;25%,0.5,IF(E72&gt;25%,0))))</f>
        <v>1</v>
      </c>
      <c r="F73" s="236">
        <f t="shared" si="27"/>
        <v>1</v>
      </c>
      <c r="G73" s="236">
        <f t="shared" si="27"/>
        <v>1</v>
      </c>
      <c r="H73" s="236">
        <f t="shared" si="27"/>
        <v>1</v>
      </c>
      <c r="I73" s="217"/>
      <c r="J73" s="230">
        <f>MAX(C73:H73)</f>
        <v>1</v>
      </c>
      <c r="K73" s="206"/>
      <c r="L73" s="245" t="s">
        <v>102</v>
      </c>
      <c r="M73" s="254"/>
    </row>
    <row r="74" spans="1:13" x14ac:dyDescent="0.3">
      <c r="A74" s="296"/>
      <c r="B74" s="19" t="s">
        <v>123</v>
      </c>
      <c r="C74" s="279"/>
      <c r="D74" s="279"/>
      <c r="E74" s="221"/>
      <c r="F74" s="221"/>
      <c r="G74" s="221"/>
      <c r="H74" s="221"/>
      <c r="I74" s="206">
        <v>0.15</v>
      </c>
      <c r="J74" s="206"/>
      <c r="K74" s="206"/>
      <c r="M74" s="287"/>
    </row>
    <row r="75" spans="1:13" x14ac:dyDescent="0.3">
      <c r="A75" s="259"/>
      <c r="B75" s="16" t="s">
        <v>134</v>
      </c>
      <c r="C75" s="281">
        <f>(C54*$I55)+(C57*$I58)+(C63*$I64)+(C68*$I69)+(C73*$I74)</f>
        <v>1.0999999999999999</v>
      </c>
      <c r="D75" s="281">
        <f>(D54*$I55)+(D57*$I58)+(D63*$I64)+(D68*$I69)+(D73*$I74)</f>
        <v>1.0999999999999999</v>
      </c>
      <c r="E75" s="281">
        <f>(E54*$I55)+(E57*$I58)+(E63*$I64)+(E68*$I69)+(E73*$I74)</f>
        <v>1.0999999999999999</v>
      </c>
      <c r="F75" s="281">
        <f t="shared" ref="F75:H75" si="28">(F54*$I55)+(F57*$I58)+(F63*$I64)+(F68*$I69)+(F73*$I74)</f>
        <v>0.9</v>
      </c>
      <c r="G75" s="281">
        <f t="shared" si="28"/>
        <v>1.3499999999999999</v>
      </c>
      <c r="H75" s="281">
        <f t="shared" si="28"/>
        <v>1.3499999999999999</v>
      </c>
      <c r="I75" s="217"/>
      <c r="J75" s="281">
        <f t="shared" ref="J75" si="29">(J54+J57+J63+J68+J73)*($I74+$I69+$I64+$I58+$I55)</f>
        <v>9</v>
      </c>
      <c r="K75" s="206"/>
      <c r="L75" s="245"/>
      <c r="M75" s="240"/>
    </row>
    <row r="76" spans="1:13" s="250" customFormat="1" ht="15.6" x14ac:dyDescent="0.3">
      <c r="A76" s="297" t="s">
        <v>104</v>
      </c>
      <c r="B76" s="297"/>
      <c r="C76" s="297"/>
      <c r="D76" s="297"/>
      <c r="E76" s="297"/>
      <c r="F76" s="297"/>
      <c r="G76" s="297"/>
      <c r="H76" s="297"/>
      <c r="I76" s="247">
        <v>5</v>
      </c>
      <c r="J76" s="248"/>
      <c r="K76" s="248"/>
      <c r="L76" s="278"/>
      <c r="M76" s="278"/>
    </row>
    <row r="77" spans="1:13" ht="124.8" customHeight="1" x14ac:dyDescent="0.3">
      <c r="A77" s="274" t="s">
        <v>105</v>
      </c>
      <c r="B77" s="241" t="s">
        <v>106</v>
      </c>
      <c r="C77" s="263">
        <v>0</v>
      </c>
      <c r="D77" s="263">
        <v>0</v>
      </c>
      <c r="E77" s="221">
        <v>0</v>
      </c>
      <c r="F77" s="221">
        <v>0</v>
      </c>
      <c r="G77" s="221">
        <v>0</v>
      </c>
      <c r="H77" s="221">
        <v>0</v>
      </c>
      <c r="I77" s="217"/>
      <c r="J77" s="217"/>
      <c r="K77" s="206"/>
      <c r="L77" s="234" t="s">
        <v>108</v>
      </c>
      <c r="M77" s="234" t="s">
        <v>110</v>
      </c>
    </row>
    <row r="78" spans="1:13" ht="43.8" customHeight="1" x14ac:dyDescent="0.3">
      <c r="A78" s="223"/>
      <c r="B78" s="217" t="s">
        <v>107</v>
      </c>
      <c r="C78" s="263">
        <v>0</v>
      </c>
      <c r="D78" s="263">
        <v>0</v>
      </c>
      <c r="E78" s="221">
        <v>0</v>
      </c>
      <c r="F78" s="221">
        <v>0</v>
      </c>
      <c r="G78" s="221">
        <f>G71</f>
        <v>1</v>
      </c>
      <c r="H78" s="221">
        <v>0</v>
      </c>
      <c r="I78" s="217"/>
      <c r="J78" s="217"/>
      <c r="K78" s="206"/>
      <c r="L78" s="237" t="s">
        <v>109</v>
      </c>
      <c r="M78" s="237" t="s">
        <v>111</v>
      </c>
    </row>
    <row r="79" spans="1:13" ht="34.200000000000003" customHeight="1" x14ac:dyDescent="0.3">
      <c r="A79" s="223"/>
      <c r="B79" s="217" t="s">
        <v>121</v>
      </c>
      <c r="C79" s="298">
        <f>IF(C78=0,0,IF(C78&gt;0,C77/C78))</f>
        <v>0</v>
      </c>
      <c r="D79" s="298">
        <f>IF(D78=0,0,IF(D78&gt;0,D77/D78))</f>
        <v>0</v>
      </c>
      <c r="E79" s="298">
        <f t="shared" ref="E79:H79" si="30">IF(E78=0,0,IF(E78&gt;0,E77/E78))</f>
        <v>0</v>
      </c>
      <c r="F79" s="298">
        <f t="shared" si="30"/>
        <v>0</v>
      </c>
      <c r="G79" s="298">
        <f t="shared" si="30"/>
        <v>0</v>
      </c>
      <c r="H79" s="298">
        <f t="shared" si="30"/>
        <v>0</v>
      </c>
      <c r="I79" s="217"/>
      <c r="J79" s="228">
        <f>MAX(C79:H79)</f>
        <v>0</v>
      </c>
      <c r="K79" s="206"/>
      <c r="L79" s="287" t="s">
        <v>102</v>
      </c>
      <c r="M79" s="237"/>
    </row>
    <row r="80" spans="1:13" ht="16.8" customHeight="1" x14ac:dyDescent="0.3">
      <c r="A80" s="223"/>
      <c r="B80" s="18" t="s">
        <v>122</v>
      </c>
      <c r="C80" s="236">
        <f>IF(C79=0%,1,IF(C79=25%,0.5,IF(C79&lt;25%,0.5,IF(C79&gt;25%,0))))</f>
        <v>1</v>
      </c>
      <c r="D80" s="236">
        <f>IF(D79=0%,1,IF(D79=25%,0.5,IF(D79&lt;25%,0.5,IF(D79&gt;25%,0))))</f>
        <v>1</v>
      </c>
      <c r="E80" s="236">
        <f t="shared" ref="E80:H80" si="31">IF(E79=0%,1,IF(E79=25%,0.5,IF(E79&lt;25%,0.5,IF(E79&gt;25%,0))))</f>
        <v>1</v>
      </c>
      <c r="F80" s="236">
        <f t="shared" si="31"/>
        <v>1</v>
      </c>
      <c r="G80" s="236">
        <f t="shared" si="31"/>
        <v>1</v>
      </c>
      <c r="H80" s="236">
        <f t="shared" si="31"/>
        <v>1</v>
      </c>
      <c r="I80" s="217"/>
      <c r="J80" s="230">
        <f>MAX(C80:H80)</f>
        <v>1</v>
      </c>
      <c r="K80" s="206"/>
      <c r="L80" s="237"/>
      <c r="M80" s="237"/>
    </row>
    <row r="81" spans="1:13" ht="16.8" customHeight="1" x14ac:dyDescent="0.3">
      <c r="A81" s="296"/>
      <c r="B81" s="19" t="s">
        <v>123</v>
      </c>
      <c r="C81" s="299"/>
      <c r="D81" s="299"/>
      <c r="E81" s="217"/>
      <c r="F81" s="253"/>
      <c r="G81" s="253"/>
      <c r="H81" s="253"/>
      <c r="I81" s="206">
        <v>0.65</v>
      </c>
      <c r="J81" s="206"/>
      <c r="K81" s="206"/>
      <c r="M81" s="300"/>
    </row>
    <row r="82" spans="1:13" ht="124.2" x14ac:dyDescent="0.3">
      <c r="A82" s="274" t="s">
        <v>112</v>
      </c>
      <c r="B82" s="217" t="s">
        <v>114</v>
      </c>
      <c r="C82" s="221">
        <v>0</v>
      </c>
      <c r="D82" s="221">
        <v>0</v>
      </c>
      <c r="E82" s="221">
        <v>0</v>
      </c>
      <c r="F82" s="221">
        <v>0</v>
      </c>
      <c r="G82" s="221">
        <v>0</v>
      </c>
      <c r="H82" s="221">
        <v>0</v>
      </c>
      <c r="I82" s="217"/>
      <c r="J82" s="217"/>
      <c r="K82" s="206"/>
      <c r="L82" s="234" t="s">
        <v>115</v>
      </c>
      <c r="M82" s="234" t="s">
        <v>117</v>
      </c>
    </row>
    <row r="83" spans="1:13" x14ac:dyDescent="0.3">
      <c r="A83" s="223"/>
      <c r="B83" s="18" t="s">
        <v>122</v>
      </c>
      <c r="C83" s="236">
        <f>IF(C82=0%,1,IF(C82&gt;0%,0))</f>
        <v>1</v>
      </c>
      <c r="D83" s="236">
        <f>IF(D82=0%,1,IF(D82&gt;0%,0))</f>
        <v>1</v>
      </c>
      <c r="E83" s="236">
        <f t="shared" ref="E83:H83" si="32">IF(E82=0%,1,IF(E82&gt;0%,0))</f>
        <v>1</v>
      </c>
      <c r="F83" s="236">
        <f t="shared" si="32"/>
        <v>1</v>
      </c>
      <c r="G83" s="236">
        <f t="shared" si="32"/>
        <v>1</v>
      </c>
      <c r="H83" s="236">
        <f t="shared" si="32"/>
        <v>1</v>
      </c>
      <c r="I83" s="217"/>
      <c r="J83" s="230">
        <f>MAX(C83:H83)</f>
        <v>1</v>
      </c>
      <c r="K83" s="206"/>
      <c r="L83" s="237"/>
      <c r="M83" s="237"/>
    </row>
    <row r="84" spans="1:13" ht="14.4" customHeight="1" x14ac:dyDescent="0.3">
      <c r="A84" s="296"/>
      <c r="B84" s="19" t="s">
        <v>123</v>
      </c>
      <c r="C84" s="273"/>
      <c r="D84" s="273"/>
      <c r="E84" s="217"/>
      <c r="F84" s="253"/>
      <c r="G84" s="253"/>
      <c r="H84" s="253"/>
      <c r="I84" s="206">
        <v>0.35</v>
      </c>
      <c r="J84" s="206"/>
      <c r="K84" s="206"/>
      <c r="L84" s="287" t="s">
        <v>116</v>
      </c>
      <c r="M84" s="245" t="s">
        <v>118</v>
      </c>
    </row>
    <row r="85" spans="1:13" x14ac:dyDescent="0.3">
      <c r="A85" s="206"/>
      <c r="B85" s="18" t="s">
        <v>134</v>
      </c>
      <c r="C85" s="281">
        <f>(C80*$I81)+(C83*$I84)</f>
        <v>1</v>
      </c>
      <c r="D85" s="281">
        <f>(D80*$I81)+(D83*$I84)</f>
        <v>1</v>
      </c>
      <c r="E85" s="281">
        <f t="shared" ref="E85:H85" si="33">(E80*$I81)+(E83*$I84)</f>
        <v>1</v>
      </c>
      <c r="F85" s="281">
        <f t="shared" si="33"/>
        <v>1</v>
      </c>
      <c r="G85" s="281">
        <f t="shared" si="33"/>
        <v>1</v>
      </c>
      <c r="H85" s="281">
        <f t="shared" si="33"/>
        <v>1</v>
      </c>
      <c r="I85" s="217"/>
      <c r="J85" s="281">
        <f t="shared" ref="J85" si="34">(J80+J83)*($I81+$I84)</f>
        <v>2</v>
      </c>
      <c r="K85" s="206"/>
      <c r="L85" s="245"/>
      <c r="M85" s="240"/>
    </row>
    <row r="86" spans="1:13" x14ac:dyDescent="0.3">
      <c r="A86" s="301"/>
      <c r="B86" s="301"/>
      <c r="C86" s="302">
        <f>C19+C46+C51+C75+C85</f>
        <v>6</v>
      </c>
      <c r="D86" s="302">
        <f t="shared" ref="D86:H86" si="35">D19+D46+D51+D75+D85</f>
        <v>6.05</v>
      </c>
      <c r="E86" s="302">
        <f t="shared" si="35"/>
        <v>8.1499999999999986</v>
      </c>
      <c r="F86" s="302">
        <f t="shared" si="35"/>
        <v>6.95</v>
      </c>
      <c r="G86" s="302">
        <f t="shared" si="35"/>
        <v>7.3</v>
      </c>
      <c r="H86" s="302">
        <f t="shared" si="35"/>
        <v>8.6</v>
      </c>
      <c r="I86" s="301"/>
      <c r="J86" s="302">
        <f>J11+J14+J17+J24+J29+J34+J39+J44+J49+J54+J63+J68+J73+J80+J83</f>
        <v>27</v>
      </c>
      <c r="K86" s="301"/>
      <c r="L86" s="301"/>
      <c r="M86" s="301"/>
    </row>
    <row r="87" spans="1:13" x14ac:dyDescent="0.3">
      <c r="A87" s="303"/>
      <c r="B87" s="204" t="s">
        <v>220</v>
      </c>
      <c r="C87" s="304"/>
      <c r="D87" s="304"/>
      <c r="E87" s="304"/>
      <c r="F87" s="304"/>
      <c r="G87" s="304"/>
      <c r="H87" s="304"/>
      <c r="J87" s="204">
        <f t="shared" ref="J87" si="36">($I7+$I20+$I47+$I52+$I76)*(J85+J75+J51+J46+J19)/100</f>
        <v>32</v>
      </c>
    </row>
    <row r="88" spans="1:13" x14ac:dyDescent="0.3">
      <c r="C88" s="305"/>
      <c r="D88" s="305"/>
      <c r="E88" s="305"/>
      <c r="F88" s="305"/>
      <c r="G88" s="305"/>
      <c r="H88" s="305"/>
      <c r="J88" s="204">
        <f>(C87+E87+F87+G87+H87)/5</f>
        <v>0</v>
      </c>
    </row>
  </sheetData>
  <mergeCells count="29">
    <mergeCell ref="A1:M1"/>
    <mergeCell ref="A2:M2"/>
    <mergeCell ref="A3:I3"/>
    <mergeCell ref="A7:H7"/>
    <mergeCell ref="A8:A12"/>
    <mergeCell ref="M8:M12"/>
    <mergeCell ref="A48:A50"/>
    <mergeCell ref="A13:A15"/>
    <mergeCell ref="A16:A19"/>
    <mergeCell ref="A20:H20"/>
    <mergeCell ref="A21:A25"/>
    <mergeCell ref="A26:A30"/>
    <mergeCell ref="A31:A35"/>
    <mergeCell ref="M31:M35"/>
    <mergeCell ref="A36:A41"/>
    <mergeCell ref="A42:A45"/>
    <mergeCell ref="M42:M45"/>
    <mergeCell ref="A47:H47"/>
    <mergeCell ref="M53:M55"/>
    <mergeCell ref="A56:A61"/>
    <mergeCell ref="A62:A64"/>
    <mergeCell ref="A65:A69"/>
    <mergeCell ref="M66:M69"/>
    <mergeCell ref="A70:A74"/>
    <mergeCell ref="A76:H76"/>
    <mergeCell ref="A77:A81"/>
    <mergeCell ref="A82:A84"/>
    <mergeCell ref="A52:H52"/>
    <mergeCell ref="A53:A5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Отчет на сайт</vt:lpstr>
      <vt:lpstr>показатели</vt:lpstr>
      <vt:lpstr>'Отчет на сайт'!Область_печати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2020-06-01T05:25:24Z</dcterms:modified>
</cp:coreProperties>
</file>